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gobiernobogota-my.sharepoint.com/personal/dora_guevara_gobiernobogota_gov_co/Documents/1.OAP/PLAN DE GESTION 2023_AL/Alcaldias Locales/12_Barrios Unidos/"/>
    </mc:Choice>
  </mc:AlternateContent>
  <xr:revisionPtr revIDLastSave="181" documentId="13_ncr:1_{91EBBE5E-BB8B-4064-9AF3-1BB331E3B2F1}" xr6:coauthVersionLast="47" xr6:coauthVersionMax="47" xr10:uidLastSave="{175B4F01-A838-4589-908B-3BCE1D9570B8}"/>
  <bookViews>
    <workbookView xWindow="-120" yWindow="-120" windowWidth="29040" windowHeight="15840" xr2:uid="{00000000-000D-0000-FFFF-FFFF00000000}"/>
  </bookViews>
  <sheets>
    <sheet name="Hoja1" sheetId="1" r:id="rId1"/>
    <sheet name="Listas" sheetId="2" r:id="rId2"/>
  </sheets>
  <definedNames>
    <definedName name="_xlnm._FilterDatabase" localSheetId="0" hidden="1">Hoja1!$A$16:$AS$16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39" i="1" l="1"/>
  <c r="AM39" i="1"/>
  <c r="AL39" i="1"/>
  <c r="AM35" i="1"/>
  <c r="AM34" i="1" l="1"/>
  <c r="AQ24" i="1" l="1"/>
  <c r="AQ18" i="1"/>
  <c r="AQ19" i="1"/>
  <c r="AQ20" i="1"/>
  <c r="AQ21" i="1"/>
  <c r="AQ17" i="1"/>
  <c r="AG23" i="1" l="1"/>
  <c r="AG22" i="1"/>
  <c r="AQ36" i="1" l="1"/>
  <c r="AQ35" i="1"/>
  <c r="AQ34" i="1"/>
  <c r="AQ33" i="1"/>
  <c r="AQ29" i="1"/>
  <c r="AQ30" i="1"/>
  <c r="AQ31" i="1"/>
  <c r="AQ26" i="1"/>
  <c r="AQ27" i="1"/>
  <c r="AQ28" i="1"/>
  <c r="AQ25" i="1"/>
  <c r="AA18" i="1"/>
  <c r="AB37" i="1" l="1"/>
  <c r="AQ37" i="1" s="1"/>
  <c r="AB23" i="1" l="1"/>
  <c r="AQ23" i="1" s="1"/>
  <c r="AB22" i="1"/>
  <c r="AQ22" i="1" s="1"/>
  <c r="AB21" i="1"/>
  <c r="AB19" i="1"/>
  <c r="AB18" i="1"/>
  <c r="AP39" i="1"/>
  <c r="AR39" i="1" s="1"/>
  <c r="AF39" i="1"/>
  <c r="AH39" i="1" s="1"/>
  <c r="AA39" i="1"/>
  <c r="AC39" i="1" s="1"/>
  <c r="V39" i="1"/>
  <c r="X39" i="1" s="1"/>
  <c r="AP38" i="1"/>
  <c r="AR38" i="1" s="1"/>
  <c r="AA38" i="1"/>
  <c r="V38" i="1"/>
  <c r="X38" i="1" s="1"/>
  <c r="AP37" i="1"/>
  <c r="AR37" i="1" s="1"/>
  <c r="AK37" i="1"/>
  <c r="AF37" i="1"/>
  <c r="AH37" i="1" s="1"/>
  <c r="AA37" i="1"/>
  <c r="AC37" i="1" s="1"/>
  <c r="V37" i="1"/>
  <c r="AP36" i="1"/>
  <c r="AR36" i="1" s="1"/>
  <c r="AK36" i="1"/>
  <c r="AF36" i="1"/>
  <c r="AA36" i="1"/>
  <c r="AC36" i="1" s="1"/>
  <c r="V36" i="1"/>
  <c r="X36" i="1" s="1"/>
  <c r="AP35" i="1"/>
  <c r="AR35" i="1" s="1"/>
  <c r="AK35" i="1"/>
  <c r="AF35" i="1"/>
  <c r="AH35" i="1" s="1"/>
  <c r="AA35" i="1"/>
  <c r="AC35" i="1" s="1"/>
  <c r="V35" i="1"/>
  <c r="AP34" i="1"/>
  <c r="AR34" i="1" s="1"/>
  <c r="AK34" i="1"/>
  <c r="AF34" i="1"/>
  <c r="AH34" i="1" s="1"/>
  <c r="AA34" i="1"/>
  <c r="AC34" i="1" s="1"/>
  <c r="V34" i="1"/>
  <c r="X34" i="1" s="1"/>
  <c r="AP33" i="1"/>
  <c r="AR33" i="1" s="1"/>
  <c r="AK33" i="1"/>
  <c r="AM33" i="1" s="1"/>
  <c r="AM40" i="1" s="1"/>
  <c r="AF33" i="1"/>
  <c r="AA33" i="1"/>
  <c r="AC33" i="1" s="1"/>
  <c r="V33" i="1"/>
  <c r="P25" i="1"/>
  <c r="P26" i="1"/>
  <c r="P28" i="1"/>
  <c r="P29" i="1"/>
  <c r="P30" i="1"/>
  <c r="P31" i="1"/>
  <c r="P27" i="1"/>
  <c r="AH40" i="1" l="1"/>
  <c r="AC40" i="1"/>
  <c r="X40" i="1"/>
  <c r="AR40" i="1"/>
  <c r="AP17" i="1"/>
  <c r="AR17" i="1" s="1"/>
  <c r="AK17" i="1"/>
  <c r="AM17" i="1" s="1"/>
  <c r="AP31" i="1"/>
  <c r="AR31" i="1" s="1"/>
  <c r="AP30" i="1"/>
  <c r="AR30" i="1" s="1"/>
  <c r="AP29" i="1"/>
  <c r="AR29" i="1" s="1"/>
  <c r="AP28" i="1"/>
  <c r="AR28" i="1" s="1"/>
  <c r="AP27" i="1"/>
  <c r="AR27" i="1" s="1"/>
  <c r="AP26" i="1"/>
  <c r="AR26" i="1" s="1"/>
  <c r="AP25" i="1"/>
  <c r="AR25" i="1" s="1"/>
  <c r="AP24" i="1"/>
  <c r="AR24" i="1" s="1"/>
  <c r="AP23" i="1"/>
  <c r="AR23" i="1" s="1"/>
  <c r="AP22" i="1"/>
  <c r="AR22" i="1" s="1"/>
  <c r="AP21" i="1"/>
  <c r="AR21" i="1" s="1"/>
  <c r="AP20" i="1"/>
  <c r="AR20" i="1" s="1"/>
  <c r="AP19" i="1"/>
  <c r="AR19" i="1" s="1"/>
  <c r="AP18" i="1"/>
  <c r="AR18" i="1" s="1"/>
  <c r="AK31" i="1"/>
  <c r="AM31" i="1" s="1"/>
  <c r="AK30" i="1"/>
  <c r="AM30" i="1" s="1"/>
  <c r="AK29" i="1"/>
  <c r="AM29" i="1" s="1"/>
  <c r="AK28" i="1"/>
  <c r="AM28" i="1" s="1"/>
  <c r="AK27" i="1"/>
  <c r="AM27" i="1" s="1"/>
  <c r="AK26" i="1"/>
  <c r="AM26" i="1" s="1"/>
  <c r="AK25" i="1"/>
  <c r="AM25" i="1" s="1"/>
  <c r="AK24" i="1"/>
  <c r="AM24" i="1" s="1"/>
  <c r="AK23" i="1"/>
  <c r="AM23" i="1" s="1"/>
  <c r="AK22" i="1"/>
  <c r="AM22" i="1" s="1"/>
  <c r="AK21" i="1"/>
  <c r="AM21" i="1" s="1"/>
  <c r="AK20" i="1"/>
  <c r="AM20" i="1" s="1"/>
  <c r="AK19" i="1"/>
  <c r="AM19" i="1" s="1"/>
  <c r="AK18" i="1"/>
  <c r="AM18" i="1" s="1"/>
  <c r="AF31" i="1"/>
  <c r="AH31" i="1"/>
  <c r="AF30" i="1"/>
  <c r="AH30" i="1" s="1"/>
  <c r="AF29" i="1"/>
  <c r="AH29" i="1" s="1"/>
  <c r="AF28" i="1"/>
  <c r="AH28" i="1" s="1"/>
  <c r="AF27" i="1"/>
  <c r="AH27" i="1" s="1"/>
  <c r="AF26" i="1"/>
  <c r="AH26" i="1" s="1"/>
  <c r="AF25" i="1"/>
  <c r="AH25" i="1" s="1"/>
  <c r="AF24" i="1"/>
  <c r="AH24" i="1" s="1"/>
  <c r="AF23" i="1"/>
  <c r="AH23" i="1" s="1"/>
  <c r="AF22" i="1"/>
  <c r="AH22" i="1" s="1"/>
  <c r="AF21" i="1"/>
  <c r="AH21" i="1" s="1"/>
  <c r="AF20" i="1"/>
  <c r="AH20" i="1" s="1"/>
  <c r="AF19" i="1"/>
  <c r="AH19" i="1" s="1"/>
  <c r="AF18" i="1"/>
  <c r="AH18" i="1" s="1"/>
  <c r="AF17" i="1"/>
  <c r="AH17" i="1" s="1"/>
  <c r="AA31" i="1"/>
  <c r="AC31" i="1" s="1"/>
  <c r="AA30" i="1"/>
  <c r="AC30" i="1" s="1"/>
  <c r="AA29" i="1"/>
  <c r="AC29" i="1" s="1"/>
  <c r="AA28" i="1"/>
  <c r="AC28" i="1" s="1"/>
  <c r="AA27" i="1"/>
  <c r="AC27" i="1" s="1"/>
  <c r="AA26" i="1"/>
  <c r="AC26" i="1" s="1"/>
  <c r="AA25" i="1"/>
  <c r="AC25" i="1" s="1"/>
  <c r="AA24" i="1"/>
  <c r="AC24" i="1" s="1"/>
  <c r="AA23" i="1"/>
  <c r="AC23" i="1" s="1"/>
  <c r="AA22" i="1"/>
  <c r="AC22" i="1" s="1"/>
  <c r="AA21" i="1"/>
  <c r="AC21" i="1" s="1"/>
  <c r="AA20" i="1"/>
  <c r="AC20" i="1" s="1"/>
  <c r="AA19" i="1"/>
  <c r="AC19" i="1" s="1"/>
  <c r="AC18" i="1"/>
  <c r="AA17" i="1"/>
  <c r="AC17" i="1" s="1"/>
  <c r="V31" i="1"/>
  <c r="X31" i="1" s="1"/>
  <c r="V30" i="1"/>
  <c r="X30" i="1" s="1"/>
  <c r="V29" i="1"/>
  <c r="X29" i="1" s="1"/>
  <c r="V28" i="1"/>
  <c r="X28" i="1" s="1"/>
  <c r="V27" i="1"/>
  <c r="X27" i="1" s="1"/>
  <c r="V26" i="1"/>
  <c r="X26" i="1" s="1"/>
  <c r="V25" i="1"/>
  <c r="X25" i="1" s="1"/>
  <c r="V24" i="1"/>
  <c r="V23" i="1"/>
  <c r="X23" i="1" s="1"/>
  <c r="V22" i="1"/>
  <c r="X22" i="1" s="1"/>
  <c r="V21" i="1"/>
  <c r="X21" i="1" s="1"/>
  <c r="V20" i="1"/>
  <c r="X20" i="1" s="1"/>
  <c r="V19" i="1"/>
  <c r="X19" i="1" s="1"/>
  <c r="V18" i="1"/>
  <c r="X18" i="1" s="1"/>
  <c r="V17" i="1"/>
  <c r="X32" i="1" l="1"/>
  <c r="X41" i="1" s="1"/>
  <c r="AH32" i="1"/>
  <c r="AH41" i="1" s="1"/>
  <c r="AR32" i="1"/>
  <c r="AR41" i="1" s="1"/>
  <c r="AM32" i="1"/>
  <c r="AM41" i="1" s="1"/>
  <c r="AC32" i="1"/>
  <c r="AC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Yamile Espinosa Galindo</author>
  </authors>
  <commentList>
    <comment ref="F4" authorId="0" shapeId="0" xr:uid="{00000000-0006-0000-0000-000001000000}">
      <text>
        <r>
          <rPr>
            <b/>
            <sz val="9"/>
            <color indexed="81"/>
            <rFont val="Tahoma"/>
            <family val="2"/>
          </rPr>
          <t>Cuadro que resume los cambios realizados de una versión a otra</t>
        </r>
      </text>
    </comment>
    <comment ref="F5" authorId="0" shapeId="0" xr:uid="{00000000-0006-0000-0000-000002000000}">
      <text>
        <r>
          <rPr>
            <b/>
            <sz val="9"/>
            <color indexed="81"/>
            <rFont val="Tahoma"/>
            <family val="2"/>
          </rPr>
          <t xml:space="preserve">Número consecutivo de la versión generada </t>
        </r>
      </text>
    </comment>
    <comment ref="G5" authorId="0" shapeId="0" xr:uid="{00000000-0006-0000-0000-000003000000}">
      <text>
        <r>
          <rPr>
            <b/>
            <sz val="9"/>
            <color indexed="81"/>
            <rFont val="Tahoma"/>
            <family val="2"/>
          </rPr>
          <t>Fecha de la versión generada</t>
        </r>
      </text>
    </comment>
    <comment ref="H5" authorId="0" shapeId="0" xr:uid="{00000000-0006-0000-0000-000004000000}">
      <text>
        <r>
          <rPr>
            <b/>
            <sz val="9"/>
            <color indexed="81"/>
            <rFont val="Tahoma"/>
            <family val="2"/>
          </rPr>
          <t>Breve descripción del cambio realizado en la nueva versión</t>
        </r>
      </text>
    </comment>
    <comment ref="C14" authorId="0" shapeId="0" xr:uid="{00000000-0006-0000-0000-000005000000}">
      <text>
        <r>
          <rPr>
            <b/>
            <sz val="9"/>
            <color indexed="81"/>
            <rFont val="Tahoma"/>
            <family val="2"/>
          </rPr>
          <t>Indique el nombre del proceso al cual está asociada la meta</t>
        </r>
      </text>
    </comment>
    <comment ref="A16" authorId="0" shapeId="0" xr:uid="{00000000-0006-0000-0000-000006000000}">
      <text>
        <r>
          <rPr>
            <b/>
            <sz val="9"/>
            <color indexed="81"/>
            <rFont val="Tahoma"/>
            <family val="2"/>
          </rPr>
          <t>Incluya el número del objetivo estratégico, de acuerdo con lo adoptado en el Plan Estratégico Institucional</t>
        </r>
      </text>
    </comment>
    <comment ref="B16" authorId="0" shapeId="0" xr:uid="{00000000-0006-0000-0000-000007000000}">
      <text>
        <r>
          <rPr>
            <b/>
            <sz val="9"/>
            <color indexed="81"/>
            <rFont val="Tahoma"/>
            <family val="2"/>
          </rPr>
          <t>Incluya el objetivo estratégico, de acuerdo con lo adoptado en el Plan Estratégico Institucional, al cual se asocia la meta</t>
        </r>
      </text>
    </comment>
    <comment ref="D16" authorId="0" shapeId="0" xr:uid="{00000000-0006-0000-0000-000008000000}">
      <text>
        <r>
          <rPr>
            <b/>
            <sz val="9"/>
            <color indexed="81"/>
            <rFont val="Tahoma"/>
            <family val="2"/>
          </rPr>
          <t>Escriba el número de la meta, en orden consecutivo</t>
        </r>
      </text>
    </comment>
    <comment ref="E16" authorId="0" shapeId="0" xr:uid="{00000000-0006-0000-0000-000009000000}">
      <text>
        <r>
          <rPr>
            <b/>
            <sz val="9"/>
            <color indexed="81"/>
            <rFont val="Tahoma"/>
            <family val="2"/>
          </rPr>
          <t xml:space="preserve">Son el resultado aceptable que se espera alcanzar en un periodo de tiempo a través de la ejecución y/o cumplimiento de los entregables. 
Se debe redactar la meta iniciando con un verbo en infinitivo fuerte, seguido de una magnitud o cantidad, una unidad de medida que se encuentre en términos numéricos o porcentuales y finalmente el complemento.
verbo + magnitud + unidad de medida + complemento
</t>
        </r>
      </text>
    </comment>
    <comment ref="F16" authorId="0" shapeId="0" xr:uid="{00000000-0006-0000-0000-00000A000000}">
      <text>
        <r>
          <rPr>
            <b/>
            <sz val="9"/>
            <color indexed="81"/>
            <rFont val="Tahoma"/>
            <family val="2"/>
          </rPr>
          <t xml:space="preserve">Seleccione la opción que corresponda
</t>
        </r>
      </text>
    </comment>
    <comment ref="G16" authorId="0" shapeId="0" xr:uid="{00000000-0006-0000-0000-00000B000000}">
      <text>
        <r>
          <rPr>
            <b/>
            <sz val="9"/>
            <color indexed="81"/>
            <rFont val="Tahoma"/>
            <family val="2"/>
          </rPr>
          <t>Indique un nombre corto que refleje lo que pretende medir. 
Ej. Porcentaje de giros acumulados</t>
        </r>
      </text>
    </comment>
    <comment ref="H16" authorId="0" shapeId="0" xr:uid="{00000000-0006-0000-0000-00000C000000}">
      <text>
        <r>
          <rPr>
            <b/>
            <sz val="9"/>
            <color indexed="81"/>
            <rFont val="Tahoma"/>
            <family val="2"/>
          </rPr>
          <t>Indique la fórmula (relación entre variables) que permite medir el cumplimiento de la meta. Debe existir una coherencia lógica entre la magnitud y unidad de medida de la meta y las variables del indicador</t>
        </r>
      </text>
    </comment>
    <comment ref="I16" authorId="0" shapeId="0" xr:uid="{00000000-0006-0000-0000-00000D000000}">
      <text>
        <r>
          <rPr>
            <b/>
            <sz val="9"/>
            <color indexed="81"/>
            <rFont val="Tahoma"/>
            <family val="2"/>
          </rPr>
          <t>Valor inicial que se toma como referencia para comparar el avance de la meta. Es importante indicar la magnitud, unidad de medida y la vigencia en la cual se obtuvo</t>
        </r>
      </text>
    </comment>
    <comment ref="J16" authorId="0" shapeId="0" xr:uid="{00000000-0006-0000-0000-00000E000000}">
      <text>
        <r>
          <rPr>
            <b/>
            <sz val="9"/>
            <color indexed="81"/>
            <rFont val="Tahoma"/>
            <family val="2"/>
          </rPr>
          <t>Indique el tipo de programación que corresponde: 
- Suma
- Constante
- Creciente
- Decreciente 
Este tipo depende de la forma en que se acumulan los resultados del indicador trimestralmente para la vigencia. Ver Manual PLE-PIN-M002</t>
        </r>
      </text>
    </comment>
    <comment ref="K16" authorId="0" shapeId="0" xr:uid="{00000000-0006-0000-0000-00000F000000}">
      <text>
        <r>
          <rPr>
            <b/>
            <sz val="9"/>
            <color indexed="81"/>
            <rFont val="Tahoma"/>
            <family val="2"/>
          </rPr>
          <t xml:space="preserve">Indique la forma en la que se expresa la magnitud de la meta. Ej. Porcentaje, actuaciones administrativas, informes, etc. </t>
        </r>
        <r>
          <rPr>
            <sz val="9"/>
            <color indexed="81"/>
            <rFont val="Tahoma"/>
            <family val="2"/>
          </rPr>
          <t xml:space="preserve">
</t>
        </r>
      </text>
    </comment>
    <comment ref="L16" authorId="0" shapeId="0" xr:uid="{00000000-0006-0000-0000-000010000000}">
      <text>
        <r>
          <rPr>
            <b/>
            <sz val="9"/>
            <color indexed="81"/>
            <rFont val="Tahoma"/>
            <family val="2"/>
          </rPr>
          <t xml:space="preserve">Indique la magnitud programada para el trimestre. </t>
        </r>
      </text>
    </comment>
    <comment ref="M16" authorId="0" shapeId="0" xr:uid="{00000000-0006-0000-0000-000011000000}">
      <text>
        <r>
          <rPr>
            <b/>
            <sz val="9"/>
            <color indexed="81"/>
            <rFont val="Tahoma"/>
            <family val="2"/>
          </rPr>
          <t xml:space="preserve">Indique la magnitud programada para el trimestre. </t>
        </r>
      </text>
    </comment>
    <comment ref="N16" authorId="0" shapeId="0" xr:uid="{00000000-0006-0000-0000-000012000000}">
      <text>
        <r>
          <rPr>
            <b/>
            <sz val="9"/>
            <color indexed="81"/>
            <rFont val="Tahoma"/>
            <family val="2"/>
          </rPr>
          <t xml:space="preserve">Indique la magnitud programada para el trimestre. </t>
        </r>
      </text>
    </comment>
    <comment ref="O16" authorId="0" shapeId="0" xr:uid="{00000000-0006-0000-0000-000013000000}">
      <text>
        <r>
          <rPr>
            <b/>
            <sz val="9"/>
            <color indexed="81"/>
            <rFont val="Tahoma"/>
            <family val="2"/>
          </rPr>
          <t xml:space="preserve">Indique la magnitud programada para el trimestre. </t>
        </r>
      </text>
    </comment>
    <comment ref="P16" authorId="0" shapeId="0" xr:uid="{00000000-0006-0000-0000-000014000000}">
      <text>
        <r>
          <rPr>
            <b/>
            <sz val="9"/>
            <color indexed="81"/>
            <rFont val="Tahoma"/>
            <family val="2"/>
          </rPr>
          <t>Indique la programación total de la vigencia. 
Debe ser coherente con la meta.</t>
        </r>
      </text>
    </comment>
    <comment ref="Q16" authorId="0" shapeId="0" xr:uid="{00000000-0006-0000-0000-000015000000}">
      <text>
        <r>
          <rPr>
            <b/>
            <sz val="9"/>
            <color indexed="81"/>
            <rFont val="Tahoma"/>
            <family val="2"/>
          </rPr>
          <t xml:space="preserve">Indique el tipo de indicador: 
- Eficacia 
- Eficiencia 
- Efectividad </t>
        </r>
      </text>
    </comment>
    <comment ref="R16" authorId="0" shapeId="0" xr:uid="{00000000-0006-0000-0000-000016000000}">
      <text>
        <r>
          <rPr>
            <b/>
            <sz val="9"/>
            <color indexed="81"/>
            <rFont val="Tahoma"/>
            <family val="2"/>
          </rPr>
          <t>Indique la evidencia a presentar del cumplimiento de la meta. Se debe redactar de forma concreta y coherente con la meta</t>
        </r>
      </text>
    </comment>
    <comment ref="S16" authorId="0" shapeId="0" xr:uid="{00000000-0006-0000-0000-000017000000}">
      <text>
        <r>
          <rPr>
            <b/>
            <sz val="9"/>
            <color indexed="81"/>
            <rFont val="Tahoma"/>
            <family val="2"/>
          </rPr>
          <t>Indique la herramienta o aplicativo donde reposa la información que da origen al entregable o en el que es posible contrastar o verificar la información de ser necesario.</t>
        </r>
      </text>
    </comment>
    <comment ref="T16" authorId="0" shapeId="0" xr:uid="{00000000-0006-0000-0000-000018000000}">
      <text>
        <r>
          <rPr>
            <b/>
            <sz val="9"/>
            <color indexed="81"/>
            <rFont val="Tahoma"/>
            <family val="2"/>
          </rPr>
          <t>Indique el área y grupo de trabajo (si se tiene), responsable de cumplir o ejecutar la meta</t>
        </r>
      </text>
    </comment>
    <comment ref="U16" authorId="0" shapeId="0" xr:uid="{00000000-0006-0000-0000-000019000000}">
      <text>
        <r>
          <rPr>
            <b/>
            <sz val="9"/>
            <color indexed="81"/>
            <rFont val="Tahoma"/>
            <family val="2"/>
          </rPr>
          <t>Indique el nombre de la dependencia responsable de reportar trimestralmente la meta a la OAP</t>
        </r>
      </text>
    </comment>
    <comment ref="V16" authorId="0" shapeId="0" xr:uid="{00000000-0006-0000-0000-00001A000000}">
      <text>
        <r>
          <rPr>
            <b/>
            <sz val="9"/>
            <color indexed="81"/>
            <rFont val="Tahoma"/>
            <family val="2"/>
          </rPr>
          <t>Indique la magnitud programada</t>
        </r>
      </text>
    </comment>
    <comment ref="W16" authorId="0" shapeId="0" xr:uid="{00000000-0006-0000-0000-00001B000000}">
      <text>
        <r>
          <rPr>
            <b/>
            <sz val="9"/>
            <color indexed="81"/>
            <rFont val="Tahoma"/>
            <family val="2"/>
          </rPr>
          <t>Indique la magnitud ejecutada. Corresponde al resultado de medir el indicador de la meta</t>
        </r>
      </text>
    </comment>
    <comment ref="X16" authorId="0" shapeId="0" xr:uid="{00000000-0006-0000-0000-00001C000000}">
      <text>
        <r>
          <rPr>
            <b/>
            <sz val="9"/>
            <color indexed="81"/>
            <rFont val="Tahoma"/>
            <family val="2"/>
          </rPr>
          <t>Es el resultado porcentual de dividir lo ejecutado vs. lo programado. En caso de sobre ejecución, el resultado máximo es el 100%</t>
        </r>
      </text>
    </comment>
    <comment ref="Y16" authorId="0" shapeId="0" xr:uid="{00000000-0006-0000-0000-00001D00000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Z16" authorId="0" shapeId="0" xr:uid="{00000000-0006-0000-0000-00001E000000}">
      <text>
        <r>
          <rPr>
            <b/>
            <sz val="9"/>
            <color indexed="81"/>
            <rFont val="Tahoma"/>
            <family val="2"/>
          </rPr>
          <t xml:space="preserve">Indicar el nombre concreto de la evidencia aportada. </t>
        </r>
      </text>
    </comment>
    <comment ref="AA16" authorId="0" shapeId="0" xr:uid="{00000000-0006-0000-0000-00001F000000}">
      <text>
        <r>
          <rPr>
            <b/>
            <sz val="9"/>
            <color indexed="81"/>
            <rFont val="Tahoma"/>
            <family val="2"/>
          </rPr>
          <t>Indique la magnitud programada</t>
        </r>
      </text>
    </comment>
    <comment ref="AB16" authorId="0" shapeId="0" xr:uid="{00000000-0006-0000-0000-000020000000}">
      <text>
        <r>
          <rPr>
            <b/>
            <sz val="9"/>
            <color indexed="81"/>
            <rFont val="Tahoma"/>
            <family val="2"/>
          </rPr>
          <t>Indique la magnitud ejecutada. Corresponde al resultado de medir el indicador de la meta</t>
        </r>
      </text>
    </comment>
    <comment ref="AC16" authorId="0" shapeId="0" xr:uid="{00000000-0006-0000-0000-000021000000}">
      <text>
        <r>
          <rPr>
            <b/>
            <sz val="9"/>
            <color indexed="81"/>
            <rFont val="Tahoma"/>
            <family val="2"/>
          </rPr>
          <t>Es el resultado porcentual de dividir lo ejecutado vs. lo programado. En caso de sobre ejecución, el resultado máximo es el 100%</t>
        </r>
      </text>
    </comment>
    <comment ref="AD16" authorId="0" shapeId="0" xr:uid="{00000000-0006-0000-0000-00002200000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E16" authorId="0" shapeId="0" xr:uid="{00000000-0006-0000-0000-000023000000}">
      <text>
        <r>
          <rPr>
            <b/>
            <sz val="9"/>
            <color indexed="81"/>
            <rFont val="Tahoma"/>
            <family val="2"/>
          </rPr>
          <t xml:space="preserve">Indicar el nombre concreto de la evidencia aportada. </t>
        </r>
      </text>
    </comment>
    <comment ref="AF16" authorId="0" shapeId="0" xr:uid="{00000000-0006-0000-0000-000024000000}">
      <text>
        <r>
          <rPr>
            <b/>
            <sz val="9"/>
            <color indexed="81"/>
            <rFont val="Tahoma"/>
            <family val="2"/>
          </rPr>
          <t>Indique la magnitud programada</t>
        </r>
      </text>
    </comment>
    <comment ref="AG16" authorId="0" shapeId="0" xr:uid="{00000000-0006-0000-0000-000025000000}">
      <text>
        <r>
          <rPr>
            <b/>
            <sz val="9"/>
            <color indexed="81"/>
            <rFont val="Tahoma"/>
            <family val="2"/>
          </rPr>
          <t>Indique la magnitud ejecutada. Corresponde al resultado de medir el indicador de la meta</t>
        </r>
      </text>
    </comment>
    <comment ref="AH16" authorId="0" shapeId="0" xr:uid="{00000000-0006-0000-0000-000026000000}">
      <text>
        <r>
          <rPr>
            <b/>
            <sz val="9"/>
            <color indexed="81"/>
            <rFont val="Tahoma"/>
            <family val="2"/>
          </rPr>
          <t>Es el resultado porcentual de dividir lo ejecutado vs. lo programado. En caso de sobre ejecución, el resultado máximo es el 100%</t>
        </r>
      </text>
    </comment>
    <comment ref="AI16" authorId="0" shapeId="0" xr:uid="{00000000-0006-0000-0000-00002700000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J16" authorId="0" shapeId="0" xr:uid="{00000000-0006-0000-0000-000028000000}">
      <text>
        <r>
          <rPr>
            <b/>
            <sz val="9"/>
            <color indexed="81"/>
            <rFont val="Tahoma"/>
            <family val="2"/>
          </rPr>
          <t xml:space="preserve">Indicar el nombre concreto de la evidencia aportada. </t>
        </r>
      </text>
    </comment>
    <comment ref="AK16" authorId="0" shapeId="0" xr:uid="{00000000-0006-0000-0000-000029000000}">
      <text>
        <r>
          <rPr>
            <b/>
            <sz val="9"/>
            <color indexed="81"/>
            <rFont val="Tahoma"/>
            <family val="2"/>
          </rPr>
          <t>Indique la magnitud programada</t>
        </r>
      </text>
    </comment>
    <comment ref="AL16" authorId="0" shapeId="0" xr:uid="{00000000-0006-0000-0000-00002A000000}">
      <text>
        <r>
          <rPr>
            <b/>
            <sz val="9"/>
            <color indexed="81"/>
            <rFont val="Tahoma"/>
            <family val="2"/>
          </rPr>
          <t>Indique la magnitud ejecutada. Corresponde al resultado de medir el indicador de la meta</t>
        </r>
      </text>
    </comment>
    <comment ref="AM16" authorId="0" shapeId="0" xr:uid="{00000000-0006-0000-0000-00002B000000}">
      <text>
        <r>
          <rPr>
            <b/>
            <sz val="9"/>
            <color indexed="81"/>
            <rFont val="Tahoma"/>
            <family val="2"/>
          </rPr>
          <t>Es el resultado porcentual de dividir lo ejecutado vs. lo programado. En caso de sobre ejecución, el resultado máximo es el 100%</t>
        </r>
      </text>
    </comment>
    <comment ref="AN16" authorId="0" shapeId="0" xr:uid="{00000000-0006-0000-0000-00002C000000}">
      <text>
        <r>
          <rPr>
            <b/>
            <sz val="9"/>
            <color indexed="81"/>
            <rFont val="Tahoma"/>
            <family val="2"/>
          </rPr>
          <t>Es la descripción detallada de los avances y logros obtenidos con la ejecución de la meta, que permite rendir cuentas sobre la gestión adelantada, en un lenguaje claro y concreto.
NOTA 1: No es suficiente con indicar que se logró o cumplió con lo programado. 
NOTA 2: Tener en cuenta buena redacción y ortografía</t>
        </r>
      </text>
    </comment>
    <comment ref="AO16" authorId="0" shapeId="0" xr:uid="{00000000-0006-0000-0000-00002D000000}">
      <text>
        <r>
          <rPr>
            <b/>
            <sz val="9"/>
            <color indexed="81"/>
            <rFont val="Tahoma"/>
            <family val="2"/>
          </rPr>
          <t xml:space="preserve">Indicar el nombre concreto de la evidencia aportada. </t>
        </r>
      </text>
    </comment>
    <comment ref="AP16" authorId="0" shapeId="0" xr:uid="{00000000-0006-0000-0000-00002E000000}">
      <text>
        <r>
          <rPr>
            <b/>
            <sz val="9"/>
            <color indexed="81"/>
            <rFont val="Tahoma"/>
            <family val="2"/>
          </rPr>
          <t>Indique la magnitud total programada para la vigencia</t>
        </r>
      </text>
    </comment>
    <comment ref="AQ16" authorId="0" shapeId="0" xr:uid="{00000000-0006-0000-0000-00002F000000}">
      <text>
        <r>
          <rPr>
            <b/>
            <sz val="9"/>
            <color indexed="81"/>
            <rFont val="Tahoma"/>
            <family val="2"/>
          </rPr>
          <t xml:space="preserve">Indique la magnitud ejecutada acumulada para la vigencia </t>
        </r>
      </text>
    </comment>
    <comment ref="AR16" authorId="0" shapeId="0" xr:uid="{00000000-0006-0000-0000-000030000000}">
      <text>
        <r>
          <rPr>
            <b/>
            <sz val="9"/>
            <color indexed="81"/>
            <rFont val="Tahoma"/>
            <family val="2"/>
          </rPr>
          <t>Es el resultado porcentual de dividir lo ejecutado vs. lo programado. En caso de sobre ejecución, el resultado máximo es el 100%</t>
        </r>
      </text>
    </comment>
    <comment ref="AS16" authorId="0" shapeId="0" xr:uid="{00000000-0006-0000-0000-000031000000}">
      <text>
        <r>
          <rPr>
            <b/>
            <sz val="9"/>
            <color indexed="81"/>
            <rFont val="Tahoma"/>
            <family val="2"/>
          </rPr>
          <t>Es la descripción detallada de los avances y logros obtenidos con la ejecución de la meta acumulados para la vigencia</t>
        </r>
      </text>
    </comment>
    <comment ref="E32" authorId="0" shapeId="0" xr:uid="{00000000-0006-0000-0000-000032000000}">
      <text>
        <r>
          <rPr>
            <b/>
            <sz val="9"/>
            <color indexed="81"/>
            <rFont val="Tahoma"/>
            <family val="2"/>
          </rPr>
          <t>Promedio obtenido para el periodo x 80%</t>
        </r>
      </text>
    </comment>
    <comment ref="E40" authorId="0" shapeId="0" xr:uid="{00000000-0006-0000-0000-000033000000}">
      <text>
        <r>
          <rPr>
            <b/>
            <sz val="9"/>
            <color indexed="81"/>
            <rFont val="Tahoma"/>
            <family val="2"/>
          </rPr>
          <t>Promedio obtenido en las metas transversales para el periodo x 20%</t>
        </r>
      </text>
    </comment>
    <comment ref="E41" authorId="0" shapeId="0" xr:uid="{00000000-0006-0000-0000-000034000000}">
      <text>
        <r>
          <rPr>
            <b/>
            <sz val="9"/>
            <color indexed="81"/>
            <rFont val="Tahoma"/>
            <family val="2"/>
          </rPr>
          <t>Sumatoria del total de metas técnicas y metas transversales</t>
        </r>
      </text>
    </comment>
  </commentList>
</comments>
</file>

<file path=xl/sharedStrings.xml><?xml version="1.0" encoding="utf-8"?>
<sst xmlns="http://schemas.openxmlformats.org/spreadsheetml/2006/main" count="634" uniqueCount="327">
  <si>
    <r>
      <rPr>
        <b/>
        <sz val="14"/>
        <rFont val="Calibri Light"/>
        <family val="2"/>
        <scheme val="major"/>
      </rPr>
      <t>FORMULACIÓN Y SEGUIMIENTO PLANES DE GESTIÓN NIVEL LOCAL</t>
    </r>
    <r>
      <rPr>
        <b/>
        <sz val="11"/>
        <color theme="1"/>
        <rFont val="Calibri Light"/>
        <family val="2"/>
        <scheme val="major"/>
      </rPr>
      <t xml:space="preserve">
ALCALDÍA LOCAL DE BARRIOS UNIDOS</t>
    </r>
  </si>
  <si>
    <r>
      <rPr>
        <b/>
        <sz val="11"/>
        <color theme="1"/>
        <rFont val="Calibri Light"/>
        <family val="2"/>
        <scheme val="major"/>
      </rPr>
      <t xml:space="preserve">Código Formato: </t>
    </r>
    <r>
      <rPr>
        <sz val="11"/>
        <color theme="1"/>
        <rFont val="Calibri Light"/>
        <family val="2"/>
        <scheme val="major"/>
      </rPr>
      <t xml:space="preserve">PLE-PIN-F018
</t>
    </r>
    <r>
      <rPr>
        <b/>
        <sz val="11"/>
        <color theme="1"/>
        <rFont val="Calibri Light"/>
        <family val="2"/>
        <scheme val="major"/>
      </rPr>
      <t xml:space="preserve">Versión: </t>
    </r>
    <r>
      <rPr>
        <sz val="11"/>
        <color theme="1"/>
        <rFont val="Calibri Light"/>
        <family val="2"/>
        <scheme val="major"/>
      </rPr>
      <t xml:space="preserve">6
</t>
    </r>
    <r>
      <rPr>
        <b/>
        <sz val="11"/>
        <color theme="1"/>
        <rFont val="Calibri Light"/>
        <family val="2"/>
        <scheme val="major"/>
      </rPr>
      <t xml:space="preserve">Vigencia desde: </t>
    </r>
    <r>
      <rPr>
        <sz val="11"/>
        <color theme="1"/>
        <rFont val="Calibri Light"/>
        <family val="2"/>
        <scheme val="major"/>
      </rPr>
      <t xml:space="preserve">23 de enero de 2023
</t>
    </r>
    <r>
      <rPr>
        <b/>
        <sz val="11"/>
        <color theme="1"/>
        <rFont val="Calibri Light"/>
        <family val="2"/>
        <scheme val="major"/>
      </rPr>
      <t xml:space="preserve">Caso HOLA: </t>
    </r>
    <r>
      <rPr>
        <sz val="11"/>
        <color theme="1"/>
        <rFont val="Calibri Light"/>
        <family val="2"/>
        <scheme val="major"/>
      </rPr>
      <t>291736</t>
    </r>
  </si>
  <si>
    <t>VIGENCIA DE LA PLANEACIÓN 2023</t>
  </si>
  <si>
    <t>CONTROL DE CAMBIOS</t>
  </si>
  <si>
    <t>VERSIÓN</t>
  </si>
  <si>
    <t>FECHA</t>
  </si>
  <si>
    <t>DESCRIPCIÓN DE LA MODIFICACIÓN</t>
  </si>
  <si>
    <t>27 de enero 2023</t>
  </si>
  <si>
    <t>Publicación del plan de gestión aprobado. Caso HOLA: 292441</t>
  </si>
  <si>
    <t>26 de abril de 2023</t>
  </si>
  <si>
    <t>Para el primer trimestre de la vigencia 2023, el Plan de Gestión de la Alcaldía Local alcanzó un nivel de desempeño del 92 % y del 43 % acumulado para la vigencia. Se corrige responsable de las metas No 8 y de la 13 a la 15 a cargo de la alcaldía Local.</t>
  </si>
  <si>
    <t>02 de mayo de 2023</t>
  </si>
  <si>
    <t xml:space="preserve">Para el primer trimestre de la vigencia 2023, el Plan de Gestión de la Alcaldía Local alcanzó un nivel de desempeño del 92,39% y del 41,17% acumulado para la vigencia. </t>
  </si>
  <si>
    <t>14 de mayo de 2023</t>
  </si>
  <si>
    <t>Para el primer trimteste de la vigencia 2023, el Plan de Gestión de la Alcaldia Local alcanzó un nivel de desempeño del 94% y del 41,37% acumulado para la vigencia. 
Se realiza modificacion por solicitud  No 20236230032973, de la Alcaldia Local de Barrios y aprobacion mediante correo electonico de la Direccion de Gestion Policiva del 13 de junio de 2023</t>
  </si>
  <si>
    <t>28 de julio de 2023</t>
  </si>
  <si>
    <t>PLAN ESTRATÉGICO INSTITUCIONAL</t>
  </si>
  <si>
    <t>PROCESO</t>
  </si>
  <si>
    <t>META</t>
  </si>
  <si>
    <t>INDICADOR</t>
  </si>
  <si>
    <t>RESULTADO</t>
  </si>
  <si>
    <t>I TRIMESTRE</t>
  </si>
  <si>
    <t>II TRIMESTRE</t>
  </si>
  <si>
    <t>III TRIMESTRE</t>
  </si>
  <si>
    <t>IV TRIMESTRE</t>
  </si>
  <si>
    <t>SEGUIMIENTO ACUMULADO PLAN GESTIÓN</t>
  </si>
  <si>
    <t>No OE</t>
  </si>
  <si>
    <t>OBJETIVO ESTRATÉGICO</t>
  </si>
  <si>
    <t xml:space="preserve">No. Meta </t>
  </si>
  <si>
    <t>META PLAN DE GESTIÓN VIGENCIA</t>
  </si>
  <si>
    <t>TIPO DE META</t>
  </si>
  <si>
    <t>NOMBRE DEL INDICADOR</t>
  </si>
  <si>
    <t>FÓRMULA DEL INDICADOR</t>
  </si>
  <si>
    <t>LÍNEA BASE</t>
  </si>
  <si>
    <t>TIPO DE PROGRAMACIÓN</t>
  </si>
  <si>
    <t>UNIDAD DE MEDIDA</t>
  </si>
  <si>
    <t>I TRI</t>
  </si>
  <si>
    <t>II TRI</t>
  </si>
  <si>
    <t>III TRI</t>
  </si>
  <si>
    <t>IV TRI</t>
  </si>
  <si>
    <t>TOTAL PROGRAMACIÓN VIGENCIA</t>
  </si>
  <si>
    <t>TIPO DE INDICADOR</t>
  </si>
  <si>
    <t>ENTREGABLE</t>
  </si>
  <si>
    <t>FUENTE DE INFORMACIÓN</t>
  </si>
  <si>
    <t>RESPONSABLES DE LA META</t>
  </si>
  <si>
    <t>DEPENDENCIA RESPONSABLE DEL REPORTE DE LA META</t>
  </si>
  <si>
    <t>PROGRAMADO</t>
  </si>
  <si>
    <t>EJECUTADO</t>
  </si>
  <si>
    <t>RESULTADO DE LA MEDICIÓN</t>
  </si>
  <si>
    <t>ANÁLISIS DE AVANCE</t>
  </si>
  <si>
    <t xml:space="preserve">EVIDENCIA </t>
  </si>
  <si>
    <t>Realizar acciones enfocadas al fortalecimiento de la gobernabilidad democrática local.</t>
  </si>
  <si>
    <t>Gestión Pública Territorial Local</t>
  </si>
  <si>
    <t>1</t>
  </si>
  <si>
    <t>Alcanzar en un 55% el avance de las metas del Plan de Desarrollo Local acumuladas al 30 de septiembre de 2023 (metas entregadas).</t>
  </si>
  <si>
    <t>Retadora (mejora)</t>
  </si>
  <si>
    <t>Avance cumplimiento metas Plan de Desarrollo Local (metas entregadas).</t>
  </si>
  <si>
    <t>% Avance metas Plan de Desarrollo Local acumulado al periodo evaluado (marzo, junio y septiembre)</t>
  </si>
  <si>
    <t>Resultados a 31 de diciembre de 2022</t>
  </si>
  <si>
    <t>Creciente</t>
  </si>
  <si>
    <t>Porcentaje</t>
  </si>
  <si>
    <t>Efectividad</t>
  </si>
  <si>
    <t>Reporte trimestral de avance del Plan de Desarrollo Local - PDL</t>
  </si>
  <si>
    <t>MUSI</t>
  </si>
  <si>
    <t>Alcaldía Local - Área de Gestión del Desarrollo, Administrativa y Financiera</t>
  </si>
  <si>
    <t>Dirección para la Gestión del Desarrollo Local</t>
  </si>
  <si>
    <t xml:space="preserve">No programado </t>
  </si>
  <si>
    <t xml:space="preserve">No programado para esta vigencia </t>
  </si>
  <si>
    <t xml:space="preserve">Se cumple con el avance de la Meta acordada para el trimestre </t>
  </si>
  <si>
    <t>Matriz Musi</t>
  </si>
  <si>
    <t>Gestión Corporativa Institucional</t>
  </si>
  <si>
    <t>2</t>
  </si>
  <si>
    <t>Girar mínimo el 72% del presupuesto comprometido constituido como obligaciones por pagar de la vigencia 2022.</t>
  </si>
  <si>
    <t>Porcentaje de giros acumulados de obligaciones por pagar de la vigencia 2022</t>
  </si>
  <si>
    <t>(Giros acumulados/Presupuesto comprometido constituido como obligaciones por pagar de la vigencia 2022)*100</t>
  </si>
  <si>
    <t>Eficacia</t>
  </si>
  <si>
    <t>Reporte seguimiento mensual consolidado</t>
  </si>
  <si>
    <t>BOGDATA</t>
  </si>
  <si>
    <t>Se ha realizado la terminación de los contratos de prestación de servicios que apoyan la gestión local y de acuerdo a los tramites y procesos relacionados.</t>
  </si>
  <si>
    <t xml:space="preserve">Informe DGL </t>
  </si>
  <si>
    <t>Giros de los contratos de la vigencia 2022 que han sido liquidados, en especial los giros realizados al contrato de obra de la malla vial local y su interventoría</t>
  </si>
  <si>
    <t>3</t>
  </si>
  <si>
    <t>Girar mínimo el 70 % del presupuesto comprometido constituido como obligaciones por pagar de la vigencia 2021 y anteriores.</t>
  </si>
  <si>
    <t>Porcentaje de giros acumulados de obligaciones por pagar de la vigencia 2021 y anteriores</t>
  </si>
  <si>
    <t>(Giros acumulados/Presupuesto comprometido constituido como obligaciones por pagar de la vigencia 2021 y anteriores)*100</t>
  </si>
  <si>
    <t>Se realiza el seguimiento y depuración de las obligaciones por pagar y realizar las actas de liquidación teniendo en cuenta los procesos para estos pagos.</t>
  </si>
  <si>
    <t>Depuración de los contratos, realizando los giros de los contratos liquidados o las liberaciones de saldos a favor del FDL</t>
  </si>
  <si>
    <t>4</t>
  </si>
  <si>
    <t>Comprometer mínimo el 50% al 30 de junio y el 98,5% al 31 de diciembre del presupuesto de inversión directa de la vigencia 2023</t>
  </si>
  <si>
    <t>Porcentaje de compromiso del presupuesto de inversión directa de la vigencia 2023</t>
  </si>
  <si>
    <t>(Valor de RP de inversión directa de la vigencia  / Valor total del presupuesto de inversión directa de la Vigencia)*100</t>
  </si>
  <si>
    <t xml:space="preserve">Se realiza la contratación de los contratos de prestación de servicios que apoyan la gestión de la alcaldía. Además del compromiso de recursos para el subsidio tipo c. </t>
  </si>
  <si>
    <t>Realización de los convenios interadministrativos IMG, Cultura, PNUD, SIS, ATENEA, IDIPROM. Aumento considerable de la ejecución presupuestal compromisos</t>
  </si>
  <si>
    <t>5</t>
  </si>
  <si>
    <t>Girar mínimo el 55% del presupuesto total  disponible de inversión directa de la vigencia.</t>
  </si>
  <si>
    <t>Porcentaje de giros acumulados</t>
  </si>
  <si>
    <t>(Giros acumulados de inversión directa/Presupuesto disponible de inversión directa de la vigencia)*100</t>
  </si>
  <si>
    <t>De acuerdo a los compromisos anteriormente justificados, se esta realizando el giro de los recursos de los contratos que cumplen los requisitos para este fin.</t>
  </si>
  <si>
    <t>Cumplimiento con la programación de los pagos a ATENEA y de los contratos de prestación de servicios que apoyan la gestión local</t>
  </si>
  <si>
    <t>6</t>
  </si>
  <si>
    <t>Registrar en el sistema SIPSE Local, el 100% de los contratos publicados en la plataforma SECOP II de la vigencia. (Con excepción de comodatos, procesos de contratos de corredor de seguros, convenios interadministrativos, procesos de contratación por Tienda Virtual).</t>
  </si>
  <si>
    <t>Gestión</t>
  </si>
  <si>
    <t>Porcentaje de contratos registrados en SIPSE Local</t>
  </si>
  <si>
    <t>(Número de contratos registrados en SIPSE Local /Número de contratos publicados en la plataforma SECOP II)*100%</t>
  </si>
  <si>
    <t>Constante</t>
  </si>
  <si>
    <t>Reporte de seguimiento  consolidado</t>
  </si>
  <si>
    <t>SIPSE LOCAL y SECOP</t>
  </si>
  <si>
    <t>Falta registrar 1 contrato y 14 contratos por completar el flujo en suscrito o legalizados</t>
  </si>
  <si>
    <t>Falta registrar 3  contratos para completar el flujo en suscrito o legalizados</t>
  </si>
  <si>
    <t>7</t>
  </si>
  <si>
    <t>Lograr que el 100% de los contratos registrados en SIPSE-Local se encuentren, dentro del sistema, en estado “ejecución”.</t>
  </si>
  <si>
    <t>Porcentaje de contratos en estado ejecución registrados en SIPSE Local</t>
  </si>
  <si>
    <t>(Número de contratos registrados en SIPSE Local en estado ejecución /Número total de contratos registrados en SECOP en estado En ejecución o Firmado)*100%</t>
  </si>
  <si>
    <t>SIPSE LOCAL</t>
  </si>
  <si>
    <t>Sin cargar 3 contratos y 21 contratos en estado suscrito o legalizado</t>
  </si>
  <si>
    <t>8</t>
  </si>
  <si>
    <t>Registrar y actualizar al 80% la información en el Módulo de proyectos de SIPSE LOCAL de proyectos de inversión de la vigencia 2023</t>
  </si>
  <si>
    <t>Porcentaje de proyectos de inversión con información de resultados actualizada en SIPSE Local</t>
  </si>
  <si>
    <t>(Porcentaje trimestral de Proyectos de inversión con información de seguimiento actualizada en SIPSE Local / Porcentaje de Proyectos de inversión registrados en SIPSE LOCAL (SEGPLAN))*80%</t>
  </si>
  <si>
    <t>N/A</t>
  </si>
  <si>
    <t xml:space="preserve">Eficacia </t>
  </si>
  <si>
    <t>Reporte de seguimiento
consolidado</t>
  </si>
  <si>
    <t xml:space="preserve">Alcaldía Local </t>
  </si>
  <si>
    <t>Reporte de SIPSE Local</t>
  </si>
  <si>
    <t>Se cuenta con un profesional designado para la actualización de los proyectos, se adjunta como evidencia la matriz de seguimiento y los informes de Sipse generados  en PDF.</t>
  </si>
  <si>
    <t xml:space="preserve">Matriz preparada por la alcaldía Local </t>
  </si>
  <si>
    <t>Inspección, Vigilancia y Control</t>
  </si>
  <si>
    <t>9</t>
  </si>
  <si>
    <t>Realizar 12.960 impulsos procesales (avocar, rechazar, enviar al competente y todo lo que derive del desarrollo de la actuación) sobre las actuaciones de policía que se encuentran a cargo de las inspecciones de policía.</t>
  </si>
  <si>
    <t xml:space="preserve">Expedientes a cargo de las inspecciones de policía impulsados </t>
  </si>
  <si>
    <t xml:space="preserve">Número de expedientes a cargo de las inspecciones de policía impulsados </t>
  </si>
  <si>
    <t>Suma</t>
  </si>
  <si>
    <t xml:space="preserve">Expedientes de actuaciones de policía </t>
  </si>
  <si>
    <t>Reporte de seguimiento de impulsos procesales</t>
  </si>
  <si>
    <t>Aplicativo ARCO</t>
  </si>
  <si>
    <t>Alcaldía Local - Área de Gestión Policiva</t>
  </si>
  <si>
    <t>Dirección para la Gestión Policiva</t>
  </si>
  <si>
    <t>Se cumplió con la meta acordada para el 1er trimestre del año 2023</t>
  </si>
  <si>
    <t>Se cumplió con la meta programada, ya que se contaba con los funcionarios de planta y contratista en  cada Inspección, adicionalmente se presento un buen funcionamiento en el aplicativo Arco</t>
  </si>
  <si>
    <t xml:space="preserve">Reporte IVC </t>
  </si>
  <si>
    <t>10</t>
  </si>
  <si>
    <t>Proferir 4.320 fallos de fondo en primera instancia sobre las actuaciones de policía que se encuentran a cargo de las inspecciones de policía.</t>
  </si>
  <si>
    <t>Fallos de fondo en primera instancia proferidos</t>
  </si>
  <si>
    <t>Número de Fallos de fondo en primera instancia proferidos</t>
  </si>
  <si>
    <t>Fallos de fondo</t>
  </si>
  <si>
    <t>Reporte de seguimiento de fallos de fondo de actuaciones de policía</t>
  </si>
  <si>
    <t>Se llego a un cumplimiento del 81% en la meta acordada para el primer trimestre</t>
  </si>
  <si>
    <t>11</t>
  </si>
  <si>
    <t>Terminar (archivar) 250 actuaciones administrativas activas.</t>
  </si>
  <si>
    <t>Actuaciones Administrativas terminadas (archivadas)</t>
  </si>
  <si>
    <t>Número de Actuaciones Administrativas terminadas (archivadas)</t>
  </si>
  <si>
    <t>Actuaciones administrativas terminadas</t>
  </si>
  <si>
    <t>Reporte de seguimiento de actuaciones administrativas terminadas por vía gubernativa</t>
  </si>
  <si>
    <t>Aplicativo Si Actúa I</t>
  </si>
  <si>
    <t>Se adelantaron las respectivas actuaciones administrativas de acuerdo al Decreto 01 de 1984 y Ley 1437 de 2011, llegando a 72 fallos de primera instancia, igualmente, atendiendo los preceptos procesales de las mismas normas se archivaron de forma definitiva 63 actuaciones llegando a la ejecutoria de decisiones o materialización de las mismas, según sea el caso.</t>
  </si>
  <si>
    <t>12</t>
  </si>
  <si>
    <t>Terminar 290 actuaciones administrativas en primera instancia.</t>
  </si>
  <si>
    <t>Actuaciones Administrativas terminadas hasta la primera instancia</t>
  </si>
  <si>
    <t>Número de Actuaciones Administrativas terminadas hasta la primera instancia</t>
  </si>
  <si>
    <t>Actuaciones administrativas terminadas por vía gubernativa</t>
  </si>
  <si>
    <t>No se cumplió con la meta acordada para el 1er trimestre del año 2023</t>
  </si>
  <si>
    <t>13</t>
  </si>
  <si>
    <t>Realizar 82 operativos de inspección, vigilancia y control en materia de integridad del espacio público.</t>
  </si>
  <si>
    <t>Acciones de control u operativos en materia de  integridad del espacio publico.</t>
  </si>
  <si>
    <t>Número de Acciones de control u operativos en materia de  integridad del espacio publico.</t>
  </si>
  <si>
    <t xml:space="preserve">Acciones de control u operativos </t>
  </si>
  <si>
    <t>Acta de asistencia e informe del operativo</t>
  </si>
  <si>
    <t>Registros de operativos Alcaldía Local</t>
  </si>
  <si>
    <t>Se realizan operativos conforme a lo planeado, con el soporte del equipo jurídico y el equipo de seguridad de la alcaldía local y con acompañamiento de la Policía Nacional, Gestión Policiva de SDG, secretaria de seguridad. En sectores como san Fernando, doce de octubre. En esta meta se priorizó el cumplimento de lo ordenado por medio del fallo de la acción popular de siete de agosto No. 11001-3335-012-2021-00121-01.</t>
  </si>
  <si>
    <t>Reporte DGP</t>
  </si>
  <si>
    <t>Se ejecutan operativos conforme lo planeado, con aporte significativos al fallo de acción popular en siete de agosto y quejas ciudadanas sobre el mal usos del Espacio Público.</t>
  </si>
  <si>
    <t>14</t>
  </si>
  <si>
    <t>Realizar 142 operativos de inspección, vigilancia y control en materia de actividad económica.</t>
  </si>
  <si>
    <t>Acciones de control u operativos en materia actividad económica realizadas</t>
  </si>
  <si>
    <t>Número de Acciones de control u operativos en materia actividad económica realizadas</t>
  </si>
  <si>
    <t>Se realizan operativos conforme a lo planeado, con el compromiso del equipo  de Gestión de Policía de la Alcaldía Local, la secretaria de salud y la Policía Nacional  en el cumplimento de las norma vigentes en temáticas de Bares d</t>
  </si>
  <si>
    <t>Se realizan operativos en temáticas de establecimientos de alto impacto aportando al componente de seguridad de la localidad y se cuenta con un equipo especializado en temas de metrología legal, el cual entra apoyar con gran importancia en el área de gestión policiva.</t>
  </si>
  <si>
    <t>15</t>
  </si>
  <si>
    <t>Realizar 28 operativos de inspección, vigilancia y control en materia de actividad ambiental</t>
  </si>
  <si>
    <t>Acciones de control u operativos en materia actividad ambiental realizadas</t>
  </si>
  <si>
    <t>Número de Acciones de control u operativos en materia actividad ambiental realizadas</t>
  </si>
  <si>
    <t>Se realizan más operativos, porque la Secretaria de Gobierno y Alcaldía Mayor viene trabajando un plan de choque sobre el tema de basuras en espacio publico y establecimientos de comercio en los puntos críticos de la localidad como lo son las plazas de mercado y vía férrea.</t>
  </si>
  <si>
    <t>Se evidencia un alto índice en la ejecución de operativos ambientales, ya que desde la Alcaldía Mayor y Nivel central de SDG, se ha dado prioridad a esta meta, por las situaciones que está viviendo en la ciudad y según la percepción de la comunidad. El equipo IVC ambiental y el equipo de seguridad de la alcaldía ha dado todo su esfuerzo para el cumplimiento de lo solicitado frente a este componente. Entre los factores a resaltar los acompañamientos que se han realizado a medición de niveles de ruidos, residuos de escombros, trabajo con recicladores y carreteros, despeje de cambuches</t>
  </si>
  <si>
    <t>Total metas técnicas (80%)</t>
  </si>
  <si>
    <t>Fortalecer la gestión institucional aumentando las capacidades de la entidad para la planeación, seguimiento y ejecución de sus metas y recursos, y la gestión del talento humano.</t>
  </si>
  <si>
    <t>Planeación Institucional</t>
  </si>
  <si>
    <t>MT1</t>
  </si>
  <si>
    <t>Obtener una ponderación semestral de 80% en la implementación del sistema de gestión ambiental en la alcaldía local, de acuerdo a la herramienta de medición construida por la OAP</t>
  </si>
  <si>
    <t>Sostenibilidad del sistema de gestión</t>
  </si>
  <si>
    <t>Criterios ambientales</t>
  </si>
  <si>
    <t>No. de criterios ambientales cumplidos / No. de criterios ambientales establecidos en la herramienta de medición) X 100</t>
  </si>
  <si>
    <t>80% meta 2022</t>
  </si>
  <si>
    <t xml:space="preserve">Constante </t>
  </si>
  <si>
    <t>Porcentaje de buenas prácticas ambientales implementadas</t>
  </si>
  <si>
    <t>No programada</t>
  </si>
  <si>
    <t>Reporte de resultados de medición de los criterios ambientales</t>
  </si>
  <si>
    <t>Herramienta Oficina Asesora de Planeación</t>
  </si>
  <si>
    <t>Alcaldía local</t>
  </si>
  <si>
    <t>Oficina Asesora de Planeación Institucional - Equipo de gestión ambiental</t>
  </si>
  <si>
    <t xml:space="preserve">La calificación se otorga teniendo en cuenta los siguientes parámetros: 
*Inspección ambiental ( ponderación 60%): La Alcaldía obtiene calificación de   84%.
*Indicadores agua, energía ( ponderación 20%): Se evidencia información hasta el mes de junio.
* Reporte consumo de papel ( ponderación 10%): Se evidencia información hasta el mes de junio. 
*Reporte ciclistas ( ponderación 10%): Se evidencia información hasta el mes de junio. </t>
  </si>
  <si>
    <t>Reporte seguimiento meta ambiental</t>
  </si>
  <si>
    <t>MT2</t>
  </si>
  <si>
    <t>Mantener el 100% de las acciones de mejora asignadas al proceso/Alcaldía con relación a planes de mejoramiento interno documentadas y vigentes</t>
  </si>
  <si>
    <t>Porcentaje de acciones de mejora documentadas y vigentes</t>
  </si>
  <si>
    <t>1 - (No. De acciones vencidas del plan de mejoramiento  / No  de acciones a gestionar bajo responsabilidad del proceso) X 100</t>
  </si>
  <si>
    <t>100% meta 2022</t>
  </si>
  <si>
    <t>Porcentaje de planes de mejora sin vencimientos</t>
  </si>
  <si>
    <t>Reporte de acciones de mejora sin vencimiento</t>
  </si>
  <si>
    <t>MIMEC - SIG</t>
  </si>
  <si>
    <t>Oficina Asesora de Planeación Institucional - Equipo de planeación institucional y sectorial</t>
  </si>
  <si>
    <t xml:space="preserve">La alcaldía local cuenta con 0 acciones de mejora vencidas de las 7 acciones de mejora abiertas, lo que representa una ejecución de la meta del 100%. </t>
  </si>
  <si>
    <t>Reporte  MIMEC</t>
  </si>
  <si>
    <t xml:space="preserve">La alcaldía local cuenta con cero (0) acciones de mejora vencidas de las 14 acciones abiertas, lo que representa una ejecución de la meta del 100%. </t>
  </si>
  <si>
    <t xml:space="preserve">Comunicación Estratégica </t>
  </si>
  <si>
    <t>MT3</t>
  </si>
  <si>
    <t>Mantener el 100% de la información de la página Web actualizada, de acuerdo a lo establecido en la Resolución 1519 de 2020 de MINTIC</t>
  </si>
  <si>
    <t>Porcentaje de cumplimiento en la publicación de información</t>
  </si>
  <si>
    <t>(No. de requisitos de la Resolución 1519 de 2020 de MINTIC de publicación de la información en la página web cumplidos / No total de requisitos de la Resolución 1519 de 2020 de MINTIC de publicación de la información) X 100</t>
  </si>
  <si>
    <t>100% meta 2022 Ley 1712/2014</t>
  </si>
  <si>
    <t>Porcentaje de requisitos cumplidos</t>
  </si>
  <si>
    <t>Reporte de actualización de la información en la página web de la alcaldía local</t>
  </si>
  <si>
    <t>Página Web Alcaldía Local</t>
  </si>
  <si>
    <t>Oficina Asesora de Comunicaciones</t>
  </si>
  <si>
    <t>No. total de requisitos de Ley 1712 de 2014 de publicación de la información</t>
  </si>
  <si>
    <t xml:space="preserve">Reporte de comunicaciones II Trimestre </t>
  </si>
  <si>
    <t>MT4</t>
  </si>
  <si>
    <t>Participar del 100% de las capacitaciones que se realicen por parte de la Oficina Asesora de Planeación relacionadas con el Modelo Integrado de Planeación y Gestión</t>
  </si>
  <si>
    <t>Porcentaje de participación en capacitaciones</t>
  </si>
  <si>
    <t>(Número de capacitaciones en las que se participó al menos dos personas de la alcaldía local / Número de capacitaciones convocadas) *100</t>
  </si>
  <si>
    <t>Formato Evidencia de Reunión GDI-GPD-F029 diligenciado y presentación realizada</t>
  </si>
  <si>
    <t>Se realizó capacitación el 27 de marzo con los promotores de mejora sobre el Sistema de Gestión.</t>
  </si>
  <si>
    <t xml:space="preserve">Listado de asistencia </t>
  </si>
  <si>
    <t xml:space="preserve">Capacitación 17 Mayo de 2023. </t>
  </si>
  <si>
    <t>Listado de Asistencia</t>
  </si>
  <si>
    <t>MT5</t>
  </si>
  <si>
    <t>Realizar dos jornadas de capacitación o entrenamiento por parte de los promotores de mejora sobre el sistema de gestión y/o los procesos, dirigidas al personal de planta y contratistas para el fortalecimiento del Modelo Integrado de Planeación y Gestión, de acuerdo con los lineamientos dados por la Oficina Asesora de Planeación</t>
  </si>
  <si>
    <t>Jornadas de capacitación sobre el sistema de gestión realizadas</t>
  </si>
  <si>
    <t>Número de jornadas de capacitación sobre el sistema de gestión realizadas / Número de jornadas de capacitación sobre el sistema de gestión esperadas</t>
  </si>
  <si>
    <t>https://gobiernobogota-my.sharepoint.com/:f:/g/personal/miguel_cardozo_gobiernobogota_gov_co/Em3Cl6hCPQhDioiu_JLgoPYBkPVfsju4ScZS7Z6vKKn1PQ?e=Q2RSJH</t>
  </si>
  <si>
    <t>Jornada de capacitación día del sistema de gestión 22 Junio 2023</t>
  </si>
  <si>
    <t>Brindar atención oportuna y de calidad a los diferentes sectores poblacionales, generando relaciones de confianza y respeto por la diferencia.</t>
  </si>
  <si>
    <t>Servicio a la Ciudadanía</t>
  </si>
  <si>
    <t>MT6</t>
  </si>
  <si>
    <t>Dar respuesta al 100% de los requerimientos ciudadanos asignados a la alcaldía local con corte a 31 de diciembre de 2022 tipificadas como Derechos de Petición registradas en el aplicativo Bogotá te Escucha y gestor documental ORFEO.</t>
  </si>
  <si>
    <t>Porcentaje de requerimientos ciudadanos con respuesta definitiva</t>
  </si>
  <si>
    <t>(No. de respuestas efectuadas / No. requerimientos instaurados antes del 31 de diciembre 2022) X 100</t>
  </si>
  <si>
    <t>Reporte de respuestas a la ciudadanía</t>
  </si>
  <si>
    <t xml:space="preserve">Reporte Aplicativo BOGOTA TE ESCUCHA </t>
  </si>
  <si>
    <t>Subsecretaria de Gestión Institucional - Grupo Oficina de atención a la Ciudadanía</t>
  </si>
  <si>
    <t>Se atendieron 10 requerimientos ciudadanos de la vigencia 2022, equivalentes al 100% de la meta</t>
  </si>
  <si>
    <t>Reporte SGI</t>
  </si>
  <si>
    <t xml:space="preserve">Reporte de requerimientos Radicado No. 20234600252283 </t>
  </si>
  <si>
    <t>MT7</t>
  </si>
  <si>
    <t>Dar respuesta al 80% de los requerimientos ciudadanos asignados a la alcaldía local ingresados en la vigencia 2023 y asignados a la Alcaldía Local de la vigencia actual tipificadas como Derechos de Petición registradas en el aplicativo Bogotá te Escucha y gestor documental ORFEO dentro de los términos de ley.</t>
  </si>
  <si>
    <t>(No. de respuestas efectuadas / No. requerimientos instaurados en la vigencia 2023 que deben tener respuesta) X 100</t>
  </si>
  <si>
    <t>Reporte Aplicativo BOGOTA TE ESCUCHA.</t>
  </si>
  <si>
    <t>Se atendieron 39 requerimientos ciudadanos de la vigencia 2023</t>
  </si>
  <si>
    <t>Total metas transversales (20%)</t>
  </si>
  <si>
    <t xml:space="preserve">Total plan de gestión </t>
  </si>
  <si>
    <t xml:space="preserve">Debido a las inconsistencias presentadas entre el reporte recibido en los  memorandos 20231300110163 ,20234600272223y 20234600252283 , no se reporta esta meta en este periodo y el mismo se realizara en el proximo periodo de acuerdo con las indicaciones </t>
  </si>
  <si>
    <t xml:space="preserve">Meta no reportada </t>
  </si>
  <si>
    <t xml:space="preserve">Meta no programada </t>
  </si>
  <si>
    <t>Meta no programada</t>
  </si>
  <si>
    <t>Para el  segundo tirmestre de la vigencia 2023, el Plan de Gestión de la Alcaldia Local alcanzó un nivel de desempeño del 99,14% y del 72,58% acumulado para la vigencia.</t>
  </si>
  <si>
    <t>Giros de los contratos de la vigencia 2022 que han sido liquidados, en especial los giros realizados al contrato de obra de la malla vial local y su interventoría y los proyectos de inversión local que se encuentran en ejecución de esta vigencia</t>
  </si>
  <si>
    <t>Depuración de los contratos y seguimiento a las obligaciones por pagar vigencias anteriores al 2022, realizando los giros de los contratos liquidados o las liberaciones de saldos a favor del FDL</t>
  </si>
  <si>
    <t>Procesos de contratación de gran impacto aun no finalizada la etapa precontractual (malla vial e interventoría, parques y su interventoría), dificulta para el cumplimiento de la meta para el trimestre.</t>
  </si>
  <si>
    <t>Cumplimiento con la programación de los pagos de proyectos de inversión que están iniciando y de los contratos de prestación de servicios que apoyan la gestión local</t>
  </si>
  <si>
    <t>En Sipse se encuentra registrado 323 contratos y este mismo numero de contratos están publicados en la plataforma</t>
  </si>
  <si>
    <t>Se encuentran publicados en Sipse 318 contratos de 323 publicados en Secop</t>
  </si>
  <si>
    <t>Para el trimestre se realizó la conciliación de cada uno se los proyectos y actividades de acuerdo con lo registrado en BOGDATA, así mismo, se reporto la ejecución por cada una de las metas programadas para esta vigencia.</t>
  </si>
  <si>
    <t>Sobre la presente medición discrepamos por las siguientes razones: Como se observa en el avance acumulado hasta el 30 de septiembre la meta está cumplida a ese corte, ahora bien, en caso que en trimestres anteriores haya habido una superación de la meta debe tenerse en cuenta para el trimestre siguiente y no considerar incumplimiento por nuestra parte. Debe tenerse en cuenta que los insumos y la capacidad para meta se calcula para todo el año y se busca la meta acumulativa no esté pode debajo en el cumplimiento. Así las cosas, si en un trimestre se hace alguna estrategia especial de descongestión que promueva un pico superior, no significa que todo el año se pueda superar la meta acumulativa y puede que el trimestre siguiente se compense quedando en el cumplimiento exacto de la meta acumulativa.. En ese sentido debe calcularse para establecer un cumplimiento de la meta al 100% sin que aceptemos un calificación inferior, por lo dicho anteriormente.</t>
  </si>
  <si>
    <t>Se realizan operativos en temáticas de establecimientos de alto impacto aportando al componente de seguridad de la localidad y se cuenta con un equipo especializado en temas de metrología legal, control de precios, el cual entra apoyar con gran importancia en el área de gestión policiva. Durante este trimestre se presenta temporadas de la semana de la bicicleta y el mes del amor y la amistad, cumplimiento de fallo de acción popular en el siete de agosto. Lo que llevo a realizar operativos adicionales solicitados por la SDG y la necesidad del servicio.</t>
  </si>
  <si>
    <t>Se evidencia un alto índice en la ejecución de operativos ambientales, ya que desde la Alcaldía Mayor y Nivel central de SDG, se ha dado prioridad a esta meta, por las situaciones que está viviendo en la ciudad y según la percepción de la comunidad. El equipo IVC ambiental y el equipo de seguridad de la alcaldía han dado todo su esfuerzo para el cumplimiento de lo solicitado frente a este componente. Entre los factores a resaltar los acompañamientos que se han realizado a medición de niveles de ruidos, residuos de escombros, trabajo con recicladores y carreteros, despeje de cambuches adicionalmente se refuerza las temáticas de Bodegas de reciclaje y publicidad exterior visual.</t>
  </si>
  <si>
    <t>No Programada</t>
  </si>
  <si>
    <t>Reporte MIMEC</t>
  </si>
  <si>
    <t xml:space="preserve">La Alcaldía Local cuenta cero (0) acciones de mejora vencidas de las doce (12) que tiene abiertas. </t>
  </si>
  <si>
    <t xml:space="preserve">Cumplimiento de requisitos de la Ley 1712 de 2014 de publicación de la información,  cumplidos en la página Wewb. </t>
  </si>
  <si>
    <t>Reporte comunicaciones</t>
  </si>
  <si>
    <t xml:space="preserve">La Alcaldía Local  participó en la jornada de capacitación del día 20 de Septiembre-2023. </t>
  </si>
  <si>
    <t>Listado de asistencia</t>
  </si>
  <si>
    <t>No  programada ya que la meta se cumplio en el primer trimestre según radicado No 20234600272223*</t>
  </si>
  <si>
    <t xml:space="preserve">Rta a requerimientos ciudadanos memorando NO 20234600272223 </t>
  </si>
  <si>
    <t>Respuesta a requerimientos ciudadanos No 20234600378473</t>
  </si>
  <si>
    <t>meta No programada</t>
  </si>
  <si>
    <t>Para el  tercer trimestre de la vigencia 2023, el Plan de Gestión de la Alcaldia Local alcanzó un nivel de desempeño del 94,63% y del 84,41% acumulado para la vigencia.</t>
  </si>
  <si>
    <t>No  programada ya que la meta se cumplio en el primer trimestre según radicado No 20234600272223</t>
  </si>
  <si>
    <t>Reporte requerimiento ciudadano Radicado No. 20234600252283 y No 20234600378473</t>
  </si>
  <si>
    <t>31 de octubre de 2023</t>
  </si>
  <si>
    <t>Para llegar al cumplimiento del 57.60% y superar por dos puntos porcentuales la meta proyectada en el Plan de Gestión, el FDLBU ha optado por trabajar profundamente en las necesidades de la comunidad y su relación con las metas del PDL 2021-2024. Así que, se ha integrado el proceso de presupuestos participativos y su intensivo cronograma de cumplimiento para materializar las iniciativas ganadoras en la misma vigencia que se compromete su ejecución.</t>
  </si>
  <si>
    <t>Se realizo la depuración de la gran mayoría de las obligaciones por pagar constituidas a 31 de diciembre de 2023 de la vigencia anterior</t>
  </si>
  <si>
    <t>Se realizo la depuración de la gran mayoría de las obligaciones por pagar constituidas a 31 de diciembre de 2023 de la vigencia anteriores. Sin embargo los contratos 242 de 2019 y el 277 de 2021 no se lograron liquidar al finalizar la vigencia.</t>
  </si>
  <si>
    <t>No se logro la meta propuesta debido a que no se logro comprometer la totalidad de los recursos de IMG, debido a que en la localidad no hay suficiente población con los requisitos establecidos en el programa, ni se dio aprobación de traslado de recursos por parte de SDP. Adicionalmente, no se logro finalizar el proceso contractual FDLBU-MC-010-2023 y FDLBU-SAMC-007-2023 correspondiente a la interventoría y el mantenimiento de salones comunales respectivamente, además que el proyecto de inversión para estos mantenimientos inicialmente se programaron $1.014.952.663</t>
  </si>
  <si>
    <t>Debido a no compromiso de los recursos de IMG, tampoco se pudo realizar los giros totales establecidos para este programa. En consecuencia no se alcanzo la meta establecida</t>
  </si>
  <si>
    <t>Se registraron la totalidad de los contratos suscritos por el fondo</t>
  </si>
  <si>
    <t>se registro la ejecución de los contratos a excepción de aquellos que no ha iniciado ejecución y pasaron a la vigencia 2024</t>
  </si>
  <si>
    <t>Durante la vigencia 2023  se avanzó en la actualización de los proyectos de inversión en la plataforma SIPSE, para el cuarto trimestre se realizó la actualización de indicadores, lo cual se puede evidenciar en el aplicativo SIPSE. Así mismo, con corte al 31 de diciembre de la vigencia 2023, todos los proyectos se encuentran debidamente conciliados en cada una de las actividades registradas.</t>
  </si>
  <si>
    <t>De acuerdo a la programación, planeación interna y a las metas del plan de gestión se cumplió con lo establecido para completar de manera puntual con el objetivo acumulado.</t>
  </si>
  <si>
    <t>Se ejecutan operativos conforme lo planeado.</t>
  </si>
  <si>
    <t>Se realizan operativos en temáticas de establecimientos de alto impacto por las festividades que traen el fin de año, aportando al componente de seguridad y convivencia  de la localidad. Se cuenta con un equipo especializado en temas de metrología legal, control de precios, el cual entra apoyar con gran importancia en el área de gestión policiva. Se presenta un incremento del 75% de ejecución en este trimestre por los operativos adicionales solicitados por la SDG durante Halloween, plan navidad y metrología 2023.</t>
  </si>
  <si>
    <t>Se evidencia un alto índice en la ejecución de operativos ambientales, ya que desde la Alcaldía Mayor y Nivel central de SDG, se ha dado prioridad a esta meta, por las situaciones que vivió la ciudad y según la percepción de la comunidad. El equipo IVC ambiental y el equipo de seguridad de la alcaldía han dado todo su esfuerzo para el cumplimiento de lo solicitado frente a este componente. Entre los factores a resaltar los acompañamientos que se han realizado a medición de niveles de ruidos, residuos de escombros, trabajo con recicladores y carreteros, despeje de cambuches adicionalmente se refuerza las temáticas de Bodegas de reciclaje y publicidad exterior visual.</t>
  </si>
  <si>
    <t xml:space="preserve">Reporte IVC -Alcaldia </t>
  </si>
  <si>
    <t>La calificación se otorga teniendo en cuenta los siguientes parámetros:  
*Inspección ambiental ( ponderación 60%) : La Alcaldía obtiene calificación de 96%.
*Indicadores agua, energía ( ponderación 20%):   información reportada a diciembre de 2023.
* Reporte consumo de papel ( ponderación 10%):   información reportada a diciembre de 2023.
*Reporte ciclistas ( ponderación 10%):   información reportada a diciembre de 2023.</t>
  </si>
  <si>
    <t>Reporte meta ambiental</t>
  </si>
  <si>
    <t xml:space="preserve">La alcaldía local cuenta con  0 acciones de mejora vencidas de las 12 acciones de mejora abiertas, lo que representa una ejecución de la meta del 100%. </t>
  </si>
  <si>
    <t>Número de requisitos de la Ley 1712 de 2014 de publicación de la información cumplidos en la página web</t>
  </si>
  <si>
    <t xml:space="preserve">Reporte oficina de comunicaciones </t>
  </si>
  <si>
    <t xml:space="preserve">No programada </t>
  </si>
  <si>
    <t>Según radicado No 20244600003393 , esta meta no fue programada  por cumplimiento en el primer tirmestre</t>
  </si>
  <si>
    <t>Reporte requerimientos ciudadanos radicado No 20244600003393</t>
  </si>
  <si>
    <t xml:space="preserve">Según radicado No 20244600003393 , se emitieron 33 respuestas de 37 requerimientos ciudadanos instaurados </t>
  </si>
  <si>
    <t xml:space="preserve">Reporte requerimietos ciudadanos </t>
  </si>
  <si>
    <t xml:space="preserve">Cumple con el avance de la Meta acumulada del 100%, acordada para la vigencia 2023 </t>
  </si>
  <si>
    <t xml:space="preserve">El avance acumuada de la meta fue del 76,40% para la  para la vigencia 2023 </t>
  </si>
  <si>
    <t>El avance acumuada de la meta fue del 91,37% para la  para la vigencia</t>
  </si>
  <si>
    <t>El avance acumuada de la meta fue del 87,27% para la  para la vigencia</t>
  </si>
  <si>
    <t>El avance acumuada de la meta fue del 95,48% para la  para la vigencia</t>
  </si>
  <si>
    <t>El avance acumuada de la meta fue del 100% para la  para la vigencia</t>
  </si>
  <si>
    <t>El avance de la meta fue del 100%, acumulado para la  para la vigencia 2023</t>
  </si>
  <si>
    <t>El avance de la meta fue del 94,34%, acumulado para la  para la vigencia 2023</t>
  </si>
  <si>
    <t>Para el  cuarto trimestre de la vigencia 2023, el Plan de Gestión de la Alcaldia Local alcanzó un nivel de desempeño del 88,72% y del 96,97% acumulado para la vigencia.</t>
  </si>
  <si>
    <t>Reporte DGDL Matriz Musi</t>
  </si>
  <si>
    <t xml:space="preserve">Reporte DGDL Matriz preparada por la alcaldía Local </t>
  </si>
  <si>
    <t>Reporte IVC  Radicado No 20242200025083  y 202400005113</t>
  </si>
  <si>
    <t>Reporte IVC 
Radicado No 20242200025083  y 202400005113</t>
  </si>
  <si>
    <t>Reporte IVC -Alcaldia Radicado No 20242200025083  y 202400005113</t>
  </si>
  <si>
    <t>30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</si>
</sst>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_-* #,##0_-;\-* #,##0_-;_-* &quot;-&quot;??_-;_-@_-"/>
  </numFmts>
  <fonts count="22" x14ac:knownFonts="1">
    <font>
      <sz val="11"/>
      <color theme="1"/>
      <name val="Calibri"/>
      <family val="2"/>
      <scheme val="minor"/>
    </font>
    <font>
      <sz val="11"/>
      <color theme="1"/>
      <name val="Calibri Light"/>
      <family val="2"/>
      <scheme val="major"/>
    </font>
    <font>
      <b/>
      <sz val="11"/>
      <color theme="1"/>
      <name val="Calibri Light"/>
      <family val="2"/>
      <scheme val="major"/>
    </font>
    <font>
      <sz val="11"/>
      <color theme="1"/>
      <name val="Calibri"/>
      <family val="2"/>
      <scheme val="minor"/>
    </font>
    <font>
      <sz val="12"/>
      <color theme="1"/>
      <name val="Calibri Light"/>
      <family val="2"/>
      <scheme val="major"/>
    </font>
    <font>
      <b/>
      <sz val="12"/>
      <color theme="1"/>
      <name val="Calibri Light"/>
      <family val="2"/>
      <scheme val="major"/>
    </font>
    <font>
      <sz val="14"/>
      <color theme="1"/>
      <name val="Calibri Light"/>
      <family val="2"/>
      <scheme val="major"/>
    </font>
    <font>
      <b/>
      <sz val="14"/>
      <color theme="1"/>
      <name val="Calibri Light"/>
      <family val="2"/>
      <scheme val="major"/>
    </font>
    <font>
      <b/>
      <sz val="12"/>
      <color rgb="FF0070C0"/>
      <name val="Calibri Light"/>
      <family val="2"/>
      <scheme val="major"/>
    </font>
    <font>
      <b/>
      <sz val="14"/>
      <name val="Calibri Light"/>
      <family val="2"/>
      <scheme val="major"/>
    </font>
    <font>
      <b/>
      <sz val="9"/>
      <color indexed="81"/>
      <name val="Tahoma"/>
      <family val="2"/>
    </font>
    <font>
      <sz val="9"/>
      <color indexed="81"/>
      <name val="Tahoma"/>
      <family val="2"/>
    </font>
    <font>
      <sz val="11"/>
      <color rgb="FF9C0006"/>
      <name val="Calibri"/>
      <family val="2"/>
      <scheme val="minor"/>
    </font>
    <font>
      <sz val="11"/>
      <color rgb="FF000000"/>
      <name val="Calibri Light"/>
      <family val="2"/>
    </font>
    <font>
      <sz val="11"/>
      <color theme="1"/>
      <name val="Calibri Light"/>
      <family val="2"/>
    </font>
    <font>
      <sz val="11"/>
      <name val="Calibri Light"/>
      <family val="2"/>
    </font>
    <font>
      <sz val="11"/>
      <color rgb="FF4472C4"/>
      <name val="Calibri Light"/>
      <family val="2"/>
      <scheme val="major"/>
    </font>
    <font>
      <sz val="11"/>
      <color rgb="FF4472C4"/>
      <name val="Calibri Light"/>
      <family val="2"/>
    </font>
    <font>
      <u/>
      <sz val="11"/>
      <color theme="10"/>
      <name val="Calibri"/>
      <family val="2"/>
      <scheme val="minor"/>
    </font>
    <font>
      <sz val="11"/>
      <color rgb="FF0070C0"/>
      <name val="Calibri"/>
      <family val="2"/>
    </font>
    <font>
      <sz val="11"/>
      <color theme="4"/>
      <name val="Calibri"/>
      <family val="2"/>
      <charset val="1"/>
    </font>
    <font>
      <sz val="11"/>
      <color rgb="FF0070C0"/>
      <name val="Calibri Light"/>
      <family val="2"/>
      <scheme val="major"/>
    </font>
  </fonts>
  <fills count="11">
    <fill>
      <patternFill patternType="none"/>
    </fill>
    <fill>
      <patternFill patternType="gray125"/>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0070C0"/>
        <bgColor indexed="64"/>
      </patternFill>
    </fill>
    <fill>
      <patternFill patternType="solid">
        <fgColor theme="9" tint="0.59999389629810485"/>
        <bgColor indexed="64"/>
      </patternFill>
    </fill>
    <fill>
      <patternFill patternType="solid">
        <fgColor theme="0"/>
        <bgColor indexed="64"/>
      </patternFill>
    </fill>
    <fill>
      <patternFill patternType="solid">
        <fgColor rgb="FFFFC7CE"/>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8">
    <xf numFmtId="0" fontId="0" fillId="0" borderId="0"/>
    <xf numFmtId="9" fontId="3" fillId="0" borderId="0" applyFont="0" applyFill="0" applyBorder="0" applyAlignment="0" applyProtection="0"/>
    <xf numFmtId="0" fontId="12" fillId="10" borderId="0" applyNumberFormat="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0" fontId="18" fillId="0" borderId="0" applyNumberFormat="0" applyFill="0" applyBorder="0" applyAlignment="0" applyProtection="0"/>
  </cellStyleXfs>
  <cellXfs count="208">
    <xf numFmtId="0" fontId="0" fillId="0" borderId="0" xfId="0"/>
    <xf numFmtId="0" fontId="1" fillId="0" borderId="0" xfId="0" applyFont="1" applyAlignment="1">
      <alignment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4" fillId="0" borderId="0" xfId="0" applyFont="1" applyAlignment="1">
      <alignment wrapText="1"/>
    </xf>
    <xf numFmtId="0" fontId="6" fillId="2" borderId="1" xfId="0" applyFont="1" applyFill="1" applyBorder="1" applyAlignment="1">
      <alignment wrapText="1"/>
    </xf>
    <xf numFmtId="0" fontId="7" fillId="2" borderId="1" xfId="0" applyFont="1" applyFill="1" applyBorder="1" applyAlignment="1">
      <alignment wrapText="1"/>
    </xf>
    <xf numFmtId="9" fontId="6" fillId="2" borderId="1" xfId="1" applyFont="1" applyFill="1" applyBorder="1" applyAlignment="1">
      <alignment wrapText="1"/>
    </xf>
    <xf numFmtId="0" fontId="6" fillId="0" borderId="0" xfId="0" applyFont="1" applyAlignment="1">
      <alignment wrapText="1"/>
    </xf>
    <xf numFmtId="0" fontId="4" fillId="3" borderId="1" xfId="0" applyFont="1" applyFill="1" applyBorder="1" applyAlignment="1">
      <alignment wrapText="1"/>
    </xf>
    <xf numFmtId="0" fontId="8" fillId="3" borderId="1" xfId="0" applyFont="1" applyFill="1" applyBorder="1" applyAlignment="1">
      <alignment wrapText="1"/>
    </xf>
    <xf numFmtId="9" fontId="8" fillId="3" borderId="1" xfId="0" applyNumberFormat="1" applyFont="1" applyFill="1" applyBorder="1" applyAlignment="1">
      <alignment wrapText="1"/>
    </xf>
    <xf numFmtId="0" fontId="5" fillId="3" borderId="1" xfId="0" applyFont="1" applyFill="1" applyBorder="1"/>
    <xf numFmtId="9" fontId="5" fillId="3" borderId="1" xfId="1" applyFont="1" applyFill="1" applyBorder="1" applyAlignment="1">
      <alignment wrapText="1"/>
    </xf>
    <xf numFmtId="9" fontId="5" fillId="3" borderId="1" xfId="1" applyFont="1" applyFill="1" applyBorder="1" applyAlignment="1">
      <alignment horizontal="right" wrapText="1"/>
    </xf>
    <xf numFmtId="9" fontId="8" fillId="3" borderId="1" xfId="0" applyNumberFormat="1" applyFont="1" applyFill="1" applyBorder="1" applyAlignment="1">
      <alignment horizontal="right" wrapText="1"/>
    </xf>
    <xf numFmtId="9" fontId="6" fillId="2" borderId="1" xfId="1" applyFont="1" applyFill="1" applyBorder="1" applyAlignment="1">
      <alignment horizontal="right" wrapText="1"/>
    </xf>
    <xf numFmtId="0" fontId="2" fillId="2"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1" fontId="1" fillId="0" borderId="1" xfId="0" applyNumberFormat="1" applyFont="1" applyBorder="1" applyAlignment="1">
      <alignment horizontal="justify" vertical="center" wrapText="1"/>
    </xf>
    <xf numFmtId="0" fontId="1" fillId="0" borderId="0" xfId="0" applyFont="1" applyAlignment="1">
      <alignment horizontal="justify" vertical="center" wrapText="1"/>
    </xf>
    <xf numFmtId="0" fontId="1" fillId="9" borderId="0" xfId="0" applyFont="1" applyFill="1" applyAlignment="1">
      <alignment wrapText="1"/>
    </xf>
    <xf numFmtId="0" fontId="2" fillId="9" borderId="0" xfId="0" applyFont="1" applyFill="1" applyAlignment="1">
      <alignment vertical="center" wrapText="1"/>
    </xf>
    <xf numFmtId="0" fontId="1" fillId="9" borderId="0" xfId="0" applyFont="1" applyFill="1" applyAlignment="1">
      <alignment vertical="center" wrapText="1"/>
    </xf>
    <xf numFmtId="0" fontId="1" fillId="9" borderId="1" xfId="0" applyFont="1" applyFill="1" applyBorder="1" applyAlignment="1">
      <alignment horizontal="center" vertical="center" wrapText="1"/>
    </xf>
    <xf numFmtId="0" fontId="13" fillId="0" borderId="12" xfId="0" applyFont="1" applyBorder="1" applyAlignment="1">
      <alignment horizontal="center" vertical="center" wrapText="1"/>
    </xf>
    <xf numFmtId="0" fontId="14" fillId="0" borderId="1" xfId="0" applyFont="1" applyBorder="1" applyAlignment="1" applyProtection="1">
      <alignment horizontal="left" vertical="center" wrapText="1"/>
      <protection hidden="1"/>
    </xf>
    <xf numFmtId="9" fontId="14" fillId="0" borderId="1" xfId="0" applyNumberFormat="1" applyFont="1"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10" fontId="14" fillId="0" borderId="1" xfId="0" applyNumberFormat="1" applyFont="1" applyBorder="1" applyAlignment="1" applyProtection="1">
      <alignment horizontal="center" vertical="center" wrapText="1"/>
      <protection hidden="1"/>
    </xf>
    <xf numFmtId="0" fontId="13" fillId="0" borderId="1" xfId="0" applyFont="1" applyBorder="1" applyAlignment="1">
      <alignment horizontal="left" vertical="center" wrapText="1"/>
    </xf>
    <xf numFmtId="9" fontId="13"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9" fontId="14" fillId="0" borderId="1" xfId="0" applyNumberFormat="1" applyFont="1" applyBorder="1" applyAlignment="1">
      <alignment horizontal="center" vertical="center" wrapText="1"/>
    </xf>
    <xf numFmtId="0" fontId="14" fillId="0" borderId="13" xfId="0" applyFont="1" applyBorder="1" applyAlignment="1" applyProtection="1">
      <alignment horizontal="left" vertical="center" wrapText="1"/>
      <protection hidden="1"/>
    </xf>
    <xf numFmtId="0" fontId="14" fillId="0" borderId="13" xfId="0" applyFont="1" applyBorder="1" applyAlignment="1">
      <alignment horizontal="left" vertical="center" wrapText="1"/>
    </xf>
    <xf numFmtId="0" fontId="13" fillId="0" borderId="3" xfId="0" applyFont="1" applyBorder="1" applyAlignment="1">
      <alignment horizontal="left" vertical="center" wrapText="1"/>
    </xf>
    <xf numFmtId="0" fontId="14" fillId="0" borderId="3" xfId="0" applyFont="1" applyBorder="1" applyAlignment="1" applyProtection="1">
      <alignment horizontal="left" vertical="center" wrapText="1"/>
      <protection hidden="1"/>
    </xf>
    <xf numFmtId="0" fontId="15" fillId="0" borderId="1" xfId="0" applyFont="1" applyBorder="1" applyAlignment="1" applyProtection="1">
      <alignment horizontal="left" vertical="center" wrapText="1"/>
      <protection hidden="1"/>
    </xf>
    <xf numFmtId="0" fontId="15" fillId="0" borderId="3" xfId="0" applyFont="1" applyBorder="1" applyAlignment="1" applyProtection="1">
      <alignment horizontal="left" vertical="center" wrapText="1"/>
      <protection hidden="1"/>
    </xf>
    <xf numFmtId="0" fontId="15" fillId="0" borderId="3" xfId="2" applyFont="1" applyFill="1" applyBorder="1" applyAlignment="1" applyProtection="1">
      <alignment horizontal="left" vertical="center" wrapText="1"/>
      <protection hidden="1"/>
    </xf>
    <xf numFmtId="1" fontId="13"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164" fontId="1" fillId="0" borderId="1" xfId="0" applyNumberFormat="1" applyFont="1" applyBorder="1" applyAlignment="1">
      <alignment horizontal="justify" vertical="center" wrapText="1"/>
    </xf>
    <xf numFmtId="10" fontId="1" fillId="0" borderId="1" xfId="0" applyNumberFormat="1" applyFont="1" applyBorder="1" applyAlignment="1">
      <alignment horizontal="justify" vertical="center" wrapText="1"/>
    </xf>
    <xf numFmtId="9" fontId="1" fillId="0" borderId="0" xfId="0" applyNumberFormat="1" applyFont="1" applyAlignment="1">
      <alignment wrapText="1"/>
    </xf>
    <xf numFmtId="10" fontId="1" fillId="0" borderId="0" xfId="0" applyNumberFormat="1" applyFont="1" applyAlignment="1">
      <alignment wrapText="1"/>
    </xf>
    <xf numFmtId="10" fontId="5" fillId="3" borderId="1" xfId="0" applyNumberFormat="1" applyFont="1" applyFill="1" applyBorder="1" applyAlignment="1">
      <alignment wrapText="1"/>
    </xf>
    <xf numFmtId="0" fontId="16" fillId="0" borderId="1" xfId="0" applyFont="1" applyBorder="1" applyAlignment="1">
      <alignment horizontal="center" vertical="center" wrapText="1"/>
    </xf>
    <xf numFmtId="0" fontId="16" fillId="0" borderId="1" xfId="0" applyFont="1" applyBorder="1" applyAlignment="1">
      <alignment horizontal="justify" vertical="center" wrapText="1"/>
    </xf>
    <xf numFmtId="0" fontId="17" fillId="0" borderId="12" xfId="0" applyFont="1" applyBorder="1" applyAlignment="1">
      <alignment horizontal="center" vertical="center" wrapText="1"/>
    </xf>
    <xf numFmtId="0" fontId="17" fillId="0" borderId="12" xfId="0" applyFont="1" applyBorder="1" applyAlignment="1">
      <alignment horizontal="left" vertical="center" wrapText="1"/>
    </xf>
    <xf numFmtId="9" fontId="17" fillId="0" borderId="12" xfId="0" applyNumberFormat="1" applyFont="1" applyBorder="1" applyAlignment="1">
      <alignment horizontal="left" vertical="center" wrapText="1"/>
    </xf>
    <xf numFmtId="0" fontId="17" fillId="0" borderId="11" xfId="0" applyFont="1" applyBorder="1" applyAlignment="1">
      <alignment horizontal="center" vertical="center" wrapText="1"/>
    </xf>
    <xf numFmtId="9" fontId="17" fillId="0" borderId="11" xfId="1" applyFont="1" applyBorder="1" applyAlignment="1">
      <alignment horizontal="center" vertical="center" wrapText="1"/>
    </xf>
    <xf numFmtId="9" fontId="17" fillId="0" borderId="1" xfId="1" applyFont="1" applyBorder="1" applyAlignment="1">
      <alignment horizontal="center"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1" fontId="16" fillId="0" borderId="1" xfId="0" applyNumberFormat="1" applyFont="1" applyBorder="1" applyAlignment="1">
      <alignment horizontal="justify" vertical="center" wrapText="1"/>
    </xf>
    <xf numFmtId="9" fontId="16" fillId="0" borderId="1" xfId="1" applyFont="1" applyBorder="1" applyAlignment="1">
      <alignment horizontal="justify" vertical="center" wrapText="1"/>
    </xf>
    <xf numFmtId="10" fontId="16" fillId="0" borderId="1" xfId="0" applyNumberFormat="1" applyFont="1" applyBorder="1" applyAlignment="1">
      <alignment horizontal="justify" vertical="center" wrapText="1"/>
    </xf>
    <xf numFmtId="9" fontId="16" fillId="0" borderId="1" xfId="0" applyNumberFormat="1" applyFont="1" applyBorder="1" applyAlignment="1">
      <alignment horizontal="justify" vertical="center" wrapText="1"/>
    </xf>
    <xf numFmtId="0" fontId="17" fillId="0" borderId="1" xfId="0" applyFont="1" applyBorder="1" applyAlignment="1">
      <alignment horizontal="center" vertical="center" wrapText="1"/>
    </xf>
    <xf numFmtId="9" fontId="17" fillId="0" borderId="11" xfId="1" applyFont="1" applyFill="1" applyBorder="1" applyAlignment="1">
      <alignment horizontal="center" vertical="center" wrapText="1"/>
    </xf>
    <xf numFmtId="9" fontId="17" fillId="0" borderId="1" xfId="1" applyFont="1" applyFill="1" applyBorder="1" applyAlignment="1">
      <alignment horizontal="center" vertical="center" wrapText="1"/>
    </xf>
    <xf numFmtId="1" fontId="17" fillId="0" borderId="11" xfId="1" applyNumberFormat="1" applyFont="1" applyBorder="1" applyAlignment="1">
      <alignment horizontal="center" vertical="center" wrapText="1"/>
    </xf>
    <xf numFmtId="1" fontId="17" fillId="0" borderId="11" xfId="0" applyNumberFormat="1" applyFont="1" applyBorder="1" applyAlignment="1">
      <alignment horizontal="center" vertical="center" wrapText="1"/>
    </xf>
    <xf numFmtId="1" fontId="17" fillId="0" borderId="1" xfId="1" applyNumberFormat="1" applyFont="1" applyBorder="1" applyAlignment="1">
      <alignment horizontal="center" vertical="center" wrapText="1"/>
    </xf>
    <xf numFmtId="164" fontId="16" fillId="0" borderId="1" xfId="0" applyNumberFormat="1" applyFont="1" applyBorder="1" applyAlignment="1">
      <alignment horizontal="justify" vertical="center" wrapText="1"/>
    </xf>
    <xf numFmtId="10" fontId="7" fillId="2" borderId="1" xfId="0" applyNumberFormat="1" applyFont="1" applyFill="1" applyBorder="1" applyAlignment="1">
      <alignment wrapText="1"/>
    </xf>
    <xf numFmtId="9" fontId="1" fillId="9" borderId="0" xfId="1" applyFont="1" applyFill="1" applyAlignment="1">
      <alignment horizontal="right" wrapText="1"/>
    </xf>
    <xf numFmtId="9" fontId="1" fillId="9" borderId="0" xfId="1" applyFont="1" applyFill="1" applyAlignment="1">
      <alignment horizontal="right" vertical="center" wrapText="1"/>
    </xf>
    <xf numFmtId="9" fontId="2" fillId="5" borderId="1" xfId="1" applyFont="1" applyFill="1" applyBorder="1" applyAlignment="1">
      <alignment horizontal="right" vertical="center" wrapText="1"/>
    </xf>
    <xf numFmtId="9" fontId="16" fillId="0" borderId="1" xfId="1" applyFont="1" applyBorder="1" applyAlignment="1">
      <alignment horizontal="right" vertical="center" wrapText="1"/>
    </xf>
    <xf numFmtId="9" fontId="8" fillId="3" borderId="1" xfId="1" applyFont="1" applyFill="1" applyBorder="1" applyAlignment="1">
      <alignment horizontal="right" wrapText="1"/>
    </xf>
    <xf numFmtId="9" fontId="1" fillId="0" borderId="0" xfId="1" applyFont="1" applyAlignment="1">
      <alignment horizontal="right" wrapText="1"/>
    </xf>
    <xf numFmtId="0" fontId="1" fillId="9" borderId="0" xfId="0" applyFont="1" applyFill="1" applyAlignment="1">
      <alignment horizontal="right" wrapText="1"/>
    </xf>
    <xf numFmtId="0" fontId="1" fillId="9" borderId="0" xfId="0" applyFont="1" applyFill="1" applyAlignment="1">
      <alignment horizontal="right" vertical="center" wrapText="1"/>
    </xf>
    <xf numFmtId="0" fontId="2" fillId="5" borderId="1" xfId="0" applyFont="1" applyFill="1" applyBorder="1" applyAlignment="1">
      <alignment horizontal="right" vertical="center"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1" fontId="16" fillId="0" borderId="1" xfId="0" applyNumberFormat="1" applyFont="1" applyBorder="1" applyAlignment="1">
      <alignment horizontal="right" vertical="center" wrapText="1"/>
    </xf>
    <xf numFmtId="10" fontId="5" fillId="3" borderId="1" xfId="0" applyNumberFormat="1" applyFont="1" applyFill="1" applyBorder="1" applyAlignment="1">
      <alignment horizontal="right" wrapText="1"/>
    </xf>
    <xf numFmtId="0" fontId="1" fillId="0" borderId="0" xfId="0" applyFont="1" applyAlignment="1">
      <alignment horizontal="right" wrapText="1"/>
    </xf>
    <xf numFmtId="165" fontId="1" fillId="0" borderId="1" xfId="4" applyNumberFormat="1" applyFont="1" applyBorder="1" applyAlignment="1">
      <alignment horizontal="right" vertical="center" wrapText="1"/>
    </xf>
    <xf numFmtId="165" fontId="1" fillId="0" borderId="1" xfId="4" applyNumberFormat="1" applyFont="1" applyFill="1" applyBorder="1" applyAlignment="1">
      <alignment horizontal="right" vertical="center" wrapText="1"/>
    </xf>
    <xf numFmtId="0" fontId="2" fillId="8" borderId="1" xfId="0" applyFont="1" applyFill="1" applyBorder="1" applyAlignment="1">
      <alignment vertical="center" wrapText="1"/>
    </xf>
    <xf numFmtId="9" fontId="16" fillId="0" borderId="1" xfId="1" applyFont="1" applyBorder="1" applyAlignment="1">
      <alignment vertical="center" wrapText="1"/>
    </xf>
    <xf numFmtId="0" fontId="16" fillId="0" borderId="1" xfId="0" applyFont="1" applyBorder="1" applyAlignment="1">
      <alignment vertical="center" wrapText="1"/>
    </xf>
    <xf numFmtId="0" fontId="13" fillId="0" borderId="14" xfId="0" applyFont="1" applyBorder="1" applyAlignment="1">
      <alignment horizontal="left" vertical="center" wrapText="1"/>
    </xf>
    <xf numFmtId="0" fontId="1" fillId="9" borderId="11" xfId="0" applyFont="1" applyFill="1" applyBorder="1" applyAlignment="1">
      <alignment horizontal="center" vertical="center" wrapText="1"/>
    </xf>
    <xf numFmtId="164" fontId="1" fillId="0" borderId="1" xfId="1" applyNumberFormat="1" applyFont="1" applyBorder="1" applyAlignment="1">
      <alignment horizontal="right" vertical="center" wrapText="1"/>
    </xf>
    <xf numFmtId="10" fontId="1" fillId="0" borderId="1" xfId="1" applyNumberFormat="1" applyFont="1" applyBorder="1" applyAlignment="1">
      <alignment horizontal="right" vertical="center" wrapText="1"/>
    </xf>
    <xf numFmtId="10" fontId="1" fillId="0" borderId="1" xfId="1" applyNumberFormat="1" applyFont="1" applyFill="1" applyBorder="1" applyAlignment="1">
      <alignment horizontal="right" vertical="center" wrapText="1"/>
    </xf>
    <xf numFmtId="10" fontId="5" fillId="3" borderId="1" xfId="1" applyNumberFormat="1" applyFont="1" applyFill="1" applyBorder="1" applyAlignment="1">
      <alignment horizontal="right" wrapText="1"/>
    </xf>
    <xf numFmtId="10" fontId="16" fillId="0" borderId="1" xfId="1" applyNumberFormat="1" applyFont="1" applyBorder="1" applyAlignment="1">
      <alignment horizontal="right" vertical="center" wrapText="1"/>
    </xf>
    <xf numFmtId="0" fontId="19" fillId="0" borderId="1" xfId="0" applyFont="1" applyBorder="1" applyAlignment="1">
      <alignment horizontal="left" vertical="center" wrapText="1"/>
    </xf>
    <xf numFmtId="0" fontId="16" fillId="0" borderId="15" xfId="0" applyFont="1" applyBorder="1" applyAlignment="1">
      <alignment horizontal="justify" vertical="center" wrapText="1"/>
    </xf>
    <xf numFmtId="0" fontId="18" fillId="0" borderId="15" xfId="7" applyBorder="1" applyAlignment="1">
      <alignment vertical="center" wrapText="1"/>
    </xf>
    <xf numFmtId="10" fontId="16" fillId="0" borderId="2" xfId="1" applyNumberFormat="1" applyFont="1" applyBorder="1" applyAlignment="1">
      <alignment horizontal="right" vertical="center" wrapText="1"/>
    </xf>
    <xf numFmtId="0" fontId="16" fillId="0" borderId="3" xfId="0" applyFont="1" applyBorder="1" applyAlignment="1">
      <alignment horizontal="left" vertical="center" wrapText="1"/>
    </xf>
    <xf numFmtId="0" fontId="16" fillId="0" borderId="11" xfId="0" applyFont="1" applyBorder="1" applyAlignment="1">
      <alignment horizontal="justify" vertical="center" wrapText="1"/>
    </xf>
    <xf numFmtId="164" fontId="16" fillId="9" borderId="1" xfId="1" applyNumberFormat="1" applyFont="1" applyFill="1" applyBorder="1" applyAlignment="1">
      <alignment horizontal="right" vertical="center" wrapText="1"/>
    </xf>
    <xf numFmtId="164" fontId="16" fillId="9" borderId="1" xfId="0" applyNumberFormat="1" applyFont="1" applyFill="1" applyBorder="1" applyAlignment="1">
      <alignment horizontal="right" vertical="center" wrapText="1"/>
    </xf>
    <xf numFmtId="10" fontId="7" fillId="2" borderId="1" xfId="1" applyNumberFormat="1" applyFont="1" applyFill="1" applyBorder="1" applyAlignment="1">
      <alignment horizontal="right" wrapText="1"/>
    </xf>
    <xf numFmtId="10" fontId="1" fillId="0" borderId="1" xfId="1" applyNumberFormat="1" applyFont="1" applyBorder="1" applyAlignment="1">
      <alignment horizontal="center" vertical="center" wrapText="1"/>
    </xf>
    <xf numFmtId="10" fontId="1" fillId="0" borderId="1" xfId="1" applyNumberFormat="1" applyFont="1" applyFill="1" applyBorder="1" applyAlignment="1">
      <alignment horizontal="center" vertical="center" wrapText="1"/>
    </xf>
    <xf numFmtId="10" fontId="5" fillId="3" borderId="1" xfId="1" applyNumberFormat="1" applyFont="1" applyFill="1" applyBorder="1" applyAlignment="1">
      <alignment horizontal="center" wrapText="1"/>
    </xf>
    <xf numFmtId="10" fontId="16" fillId="0" borderId="1" xfId="1" applyNumberFormat="1" applyFont="1" applyBorder="1" applyAlignment="1">
      <alignment horizontal="center" vertical="center" wrapText="1"/>
    </xf>
    <xf numFmtId="10" fontId="5" fillId="3" borderId="1" xfId="0" applyNumberFormat="1" applyFont="1" applyFill="1" applyBorder="1" applyAlignment="1">
      <alignment horizontal="center" wrapText="1"/>
    </xf>
    <xf numFmtId="10" fontId="7" fillId="2" borderId="1" xfId="0" applyNumberFormat="1" applyFont="1" applyFill="1" applyBorder="1" applyAlignment="1">
      <alignment horizontal="center" wrapText="1"/>
    </xf>
    <xf numFmtId="0" fontId="1" fillId="9" borderId="0" xfId="0" applyFont="1" applyFill="1" applyAlignment="1">
      <alignment horizontal="center" vertical="center" wrapText="1"/>
    </xf>
    <xf numFmtId="164" fontId="16" fillId="9" borderId="1" xfId="0" applyNumberFormat="1" applyFont="1" applyFill="1" applyBorder="1" applyAlignment="1">
      <alignment horizontal="center" vertical="center" wrapText="1"/>
    </xf>
    <xf numFmtId="9" fontId="5" fillId="3" borderId="1" xfId="1"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6" fillId="2" borderId="1" xfId="1" applyFont="1" applyFill="1" applyBorder="1" applyAlignment="1">
      <alignment horizontal="center" vertical="center" wrapText="1"/>
    </xf>
    <xf numFmtId="0" fontId="1" fillId="0" borderId="0" xfId="0" applyFont="1" applyAlignment="1">
      <alignment horizontal="center" vertical="center" wrapText="1"/>
    </xf>
    <xf numFmtId="9" fontId="1" fillId="0" borderId="1" xfId="1"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9" borderId="16" xfId="0" applyFont="1" applyFill="1" applyBorder="1" applyAlignment="1">
      <alignment horizontal="center" vertical="center" wrapText="1"/>
    </xf>
    <xf numFmtId="0" fontId="13" fillId="0" borderId="1" xfId="0" applyFont="1" applyBorder="1" applyAlignment="1">
      <alignment horizontal="justify" vertical="center" wrapText="1"/>
    </xf>
    <xf numFmtId="10" fontId="21" fillId="0" borderId="1" xfId="0" applyNumberFormat="1" applyFont="1" applyBorder="1" applyAlignment="1">
      <alignment horizontal="right" vertical="center" wrapText="1"/>
    </xf>
    <xf numFmtId="0" fontId="16" fillId="9" borderId="1" xfId="0" applyFont="1" applyFill="1" applyBorder="1" applyAlignment="1">
      <alignment horizontal="center" vertical="center" wrapText="1"/>
    </xf>
    <xf numFmtId="0" fontId="16" fillId="9" borderId="1" xfId="0" applyFont="1" applyFill="1" applyBorder="1" applyAlignment="1">
      <alignment horizontal="justify" vertical="center" wrapText="1"/>
    </xf>
    <xf numFmtId="0" fontId="17" fillId="9" borderId="1" xfId="0" applyFont="1" applyFill="1" applyBorder="1" applyAlignment="1">
      <alignment horizontal="center" vertical="center" wrapText="1"/>
    </xf>
    <xf numFmtId="0" fontId="17" fillId="9" borderId="1" xfId="0" applyFont="1" applyFill="1" applyBorder="1" applyAlignment="1">
      <alignment horizontal="left" vertical="center" wrapText="1"/>
    </xf>
    <xf numFmtId="9" fontId="17" fillId="9" borderId="11" xfId="1" applyFont="1" applyFill="1" applyBorder="1" applyAlignment="1">
      <alignment horizontal="center" vertical="center" wrapText="1"/>
    </xf>
    <xf numFmtId="9" fontId="17" fillId="9" borderId="1" xfId="1" applyFont="1" applyFill="1" applyBorder="1" applyAlignment="1">
      <alignment horizontal="center" vertical="center" wrapText="1"/>
    </xf>
    <xf numFmtId="0" fontId="17" fillId="9" borderId="12" xfId="0" applyFont="1" applyFill="1" applyBorder="1" applyAlignment="1">
      <alignment horizontal="left" vertical="center" wrapText="1"/>
    </xf>
    <xf numFmtId="0" fontId="17" fillId="9" borderId="8" xfId="0" applyFont="1" applyFill="1" applyBorder="1" applyAlignment="1">
      <alignment horizontal="left" vertical="center" wrapText="1"/>
    </xf>
    <xf numFmtId="9" fontId="16" fillId="9" borderId="1" xfId="1" applyFont="1" applyFill="1" applyBorder="1" applyAlignment="1">
      <alignment horizontal="justify" vertical="center" wrapText="1"/>
    </xf>
    <xf numFmtId="10" fontId="16" fillId="9" borderId="1" xfId="1" applyNumberFormat="1" applyFont="1" applyFill="1" applyBorder="1" applyAlignment="1">
      <alignment horizontal="justify" vertical="center" wrapText="1"/>
    </xf>
    <xf numFmtId="9" fontId="16" fillId="9" borderId="1" xfId="1" applyFont="1" applyFill="1" applyBorder="1" applyAlignment="1">
      <alignment horizontal="right" vertical="center" wrapText="1"/>
    </xf>
    <xf numFmtId="10" fontId="16" fillId="9" borderId="2" xfId="1" applyNumberFormat="1" applyFont="1" applyFill="1" applyBorder="1" applyAlignment="1">
      <alignment horizontal="right" vertical="center" wrapText="1"/>
    </xf>
    <xf numFmtId="0" fontId="20" fillId="9" borderId="15" xfId="0" applyFont="1" applyFill="1" applyBorder="1" applyAlignment="1">
      <alignment vertical="center" wrapText="1"/>
    </xf>
    <xf numFmtId="9" fontId="16" fillId="9" borderId="3" xfId="1" applyFont="1" applyFill="1" applyBorder="1" applyAlignment="1">
      <alignment horizontal="justify" vertical="center" wrapText="1"/>
    </xf>
    <xf numFmtId="10" fontId="21" fillId="9" borderId="1" xfId="0" applyNumberFormat="1" applyFont="1" applyFill="1" applyBorder="1" applyAlignment="1">
      <alignment horizontal="right" vertical="center" wrapText="1"/>
    </xf>
    <xf numFmtId="9" fontId="16" fillId="9" borderId="1" xfId="1" applyFont="1" applyFill="1" applyBorder="1" applyAlignment="1">
      <alignment vertical="center" wrapText="1"/>
    </xf>
    <xf numFmtId="10" fontId="16" fillId="9" borderId="1" xfId="1" applyNumberFormat="1" applyFont="1" applyFill="1" applyBorder="1" applyAlignment="1">
      <alignment horizontal="center" vertical="center" wrapText="1"/>
    </xf>
    <xf numFmtId="0" fontId="1" fillId="9" borderId="0" xfId="0" applyFont="1" applyFill="1" applyAlignment="1">
      <alignment horizontal="justify" vertical="center" wrapText="1"/>
    </xf>
    <xf numFmtId="10" fontId="16" fillId="9" borderId="1" xfId="1" applyNumberFormat="1" applyFont="1" applyFill="1" applyBorder="1" applyAlignment="1">
      <alignment horizontal="right" vertical="center" wrapText="1"/>
    </xf>
    <xf numFmtId="9" fontId="16" fillId="9" borderId="12" xfId="1" applyFont="1" applyFill="1" applyBorder="1" applyAlignment="1">
      <alignment horizontal="justify" vertical="center" wrapText="1"/>
    </xf>
    <xf numFmtId="164" fontId="16" fillId="9" borderId="1" xfId="1" applyNumberFormat="1" applyFont="1" applyFill="1" applyBorder="1" applyAlignment="1">
      <alignment horizontal="justify" vertical="center" wrapText="1"/>
    </xf>
    <xf numFmtId="1" fontId="16" fillId="9" borderId="1" xfId="0" applyNumberFormat="1" applyFont="1" applyFill="1" applyBorder="1" applyAlignment="1">
      <alignment horizontal="center" vertical="center" wrapText="1"/>
    </xf>
    <xf numFmtId="164" fontId="1" fillId="0" borderId="1" xfId="0" applyNumberFormat="1" applyFont="1" applyBorder="1" applyAlignment="1">
      <alignment horizontal="left" vertical="center" wrapText="1"/>
    </xf>
    <xf numFmtId="164" fontId="0" fillId="0" borderId="1" xfId="1" applyNumberFormat="1" applyFont="1" applyBorder="1" applyAlignment="1">
      <alignment horizontal="left" vertical="center"/>
    </xf>
    <xf numFmtId="164" fontId="1" fillId="0" borderId="1" xfId="1" applyNumberFormat="1" applyFont="1" applyBorder="1" applyAlignment="1">
      <alignment horizontal="justify" vertical="center" wrapText="1"/>
    </xf>
    <xf numFmtId="164" fontId="16" fillId="0" borderId="1" xfId="1" applyNumberFormat="1" applyFont="1" applyBorder="1" applyAlignment="1">
      <alignment horizontal="justify" vertical="center" wrapText="1"/>
    </xf>
    <xf numFmtId="10" fontId="5" fillId="3" borderId="1" xfId="1" applyNumberFormat="1" applyFont="1" applyFill="1" applyBorder="1" applyAlignment="1">
      <alignment wrapText="1"/>
    </xf>
    <xf numFmtId="165" fontId="1" fillId="0" borderId="1" xfId="0" applyNumberFormat="1" applyFont="1" applyBorder="1" applyAlignment="1">
      <alignment vertical="center" wrapText="1"/>
    </xf>
    <xf numFmtId="164" fontId="1" fillId="0" borderId="1" xfId="1" applyNumberFormat="1" applyFont="1" applyBorder="1" applyAlignment="1">
      <alignment horizontal="left"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9"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1" fillId="9" borderId="1" xfId="0" applyFont="1" applyFill="1" applyBorder="1" applyAlignment="1">
      <alignment horizontal="left" vertical="top" wrapText="1"/>
    </xf>
    <xf numFmtId="0" fontId="14" fillId="9" borderId="5" xfId="0" applyFont="1" applyFill="1" applyBorder="1" applyAlignment="1">
      <alignment horizontal="left" vertical="center" wrapText="1"/>
    </xf>
    <xf numFmtId="0" fontId="14" fillId="9" borderId="6" xfId="0" applyFont="1" applyFill="1" applyBorder="1" applyAlignment="1">
      <alignment horizontal="left" vertical="center" wrapText="1"/>
    </xf>
    <xf numFmtId="0" fontId="14" fillId="9" borderId="7"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9" borderId="1" xfId="0" applyFont="1" applyFill="1" applyBorder="1" applyAlignment="1">
      <alignment horizontal="justify" vertical="center" wrapText="1"/>
    </xf>
    <xf numFmtId="0" fontId="14" fillId="9" borderId="1" xfId="0" applyFont="1" applyFill="1" applyBorder="1" applyAlignment="1">
      <alignment horizontal="justify" vertical="center" wrapText="1"/>
    </xf>
    <xf numFmtId="0" fontId="14" fillId="9" borderId="2" xfId="0" applyFont="1" applyFill="1" applyBorder="1" applyAlignment="1">
      <alignment horizontal="left" vertical="center" wrapText="1"/>
    </xf>
    <xf numFmtId="0" fontId="14" fillId="9" borderId="4" xfId="0" applyFont="1" applyFill="1" applyBorder="1" applyAlignment="1">
      <alignment horizontal="left" vertical="center" wrapText="1"/>
    </xf>
    <xf numFmtId="0" fontId="14" fillId="9" borderId="3" xfId="0" applyFont="1" applyFill="1" applyBorder="1" applyAlignment="1">
      <alignment horizontal="left" vertical="center" wrapText="1"/>
    </xf>
  </cellXfs>
  <cellStyles count="8">
    <cellStyle name="Hyperlink" xfId="7" xr:uid="{00000000-000B-0000-0000-000008000000}"/>
    <cellStyle name="Incorrecto" xfId="2" builtinId="27"/>
    <cellStyle name="Millares" xfId="4" builtinId="3"/>
    <cellStyle name="Millares [0] 2" xfId="3" xr:uid="{37A8EC08-FBA6-4500-ADD9-8BED2F2C066C}"/>
    <cellStyle name="Millares [0] 2 2" xfId="5" xr:uid="{37DC77B4-9F56-4E43-A0ED-9E9B4348ECEC}"/>
    <cellStyle name="Millares [0] 2 3" xfId="6" xr:uid="{F447EED8-BD29-41EC-B32A-338674605DA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2</xdr:col>
      <xdr:colOff>298986</xdr:colOff>
      <xdr:row>0</xdr:row>
      <xdr:rowOff>742950</xdr:rowOff>
    </xdr:to>
    <xdr:pic>
      <xdr:nvPicPr>
        <xdr:cNvPr id="2" name="Imagen 1">
          <a:extLst>
            <a:ext uri="{FF2B5EF4-FFF2-40B4-BE49-F238E27FC236}">
              <a16:creationId xmlns:a16="http://schemas.microsoft.com/office/drawing/2014/main" id="{0D703797-4AAF-448D-A59A-0DA885684A1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2374900" cy="7239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f:/g/personal/miguel_cardozo_gobiernobogota_gov_co/Em3Cl6hCPQhDioiu_JLgoPYBkPVfsju4ScZS7Z6vKKn1PQ?e=Q2RSJH"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5"/>
  <sheetViews>
    <sheetView tabSelected="1" topLeftCell="G10" zoomScale="60" zoomScaleNormal="60" workbookViewId="0">
      <selection activeCell="G13" sqref="G13"/>
    </sheetView>
  </sheetViews>
  <sheetFormatPr baseColWidth="10" defaultColWidth="10.85546875" defaultRowHeight="15" x14ac:dyDescent="0.25"/>
  <cols>
    <col min="1" max="1" width="4.140625" style="1" customWidth="1"/>
    <col min="2" max="2" width="25.5703125" style="1" customWidth="1"/>
    <col min="3" max="3" width="13.85546875" style="1" customWidth="1"/>
    <col min="4" max="4" width="8.140625" style="1" customWidth="1"/>
    <col min="5" max="5" width="44.28515625" style="1" bestFit="1" customWidth="1"/>
    <col min="6" max="6" width="12.140625" style="1" customWidth="1"/>
    <col min="7" max="7" width="38.28515625" style="1" customWidth="1"/>
    <col min="8" max="8" width="30.85546875" style="1" customWidth="1"/>
    <col min="9" max="9" width="10" style="1" customWidth="1"/>
    <col min="10" max="10" width="18.42578125" style="1" customWidth="1"/>
    <col min="11" max="11" width="15.85546875" style="1" customWidth="1"/>
    <col min="12" max="15" width="7.28515625" style="1" customWidth="1"/>
    <col min="16" max="16" width="22.5703125" style="1" customWidth="1"/>
    <col min="17" max="17" width="17.85546875" style="1" customWidth="1"/>
    <col min="18" max="18" width="19.7109375" style="1" customWidth="1"/>
    <col min="19" max="19" width="21.7109375" style="1" customWidth="1"/>
    <col min="20" max="21" width="25.42578125" style="1" customWidth="1"/>
    <col min="22" max="24" width="16.5703125" style="1" hidden="1" customWidth="1"/>
    <col min="25" max="25" width="40.28515625" style="1" hidden="1" customWidth="1"/>
    <col min="26" max="26" width="16.5703125" style="1" hidden="1" customWidth="1"/>
    <col min="27" max="27" width="16.5703125" style="92" hidden="1" customWidth="1"/>
    <col min="28" max="29" width="16.5703125" style="84" hidden="1" customWidth="1"/>
    <col min="30" max="30" width="51.140625" style="1" hidden="1" customWidth="1"/>
    <col min="31" max="34" width="16.5703125" style="1" hidden="1" customWidth="1"/>
    <col min="35" max="35" width="43.7109375" style="1" hidden="1" customWidth="1"/>
    <col min="36" max="36" width="16.5703125" style="1" hidden="1" customWidth="1"/>
    <col min="37" max="38" width="22" style="1" customWidth="1"/>
    <col min="39" max="39" width="16.5703125" style="1" customWidth="1"/>
    <col min="40" max="40" width="34.85546875" style="1" customWidth="1"/>
    <col min="41" max="42" width="16.5703125" style="1" customWidth="1"/>
    <col min="43" max="43" width="16.5703125" style="125" customWidth="1"/>
    <col min="44" max="44" width="21.5703125" style="1" customWidth="1"/>
    <col min="45" max="45" width="39.42578125" style="1" customWidth="1"/>
    <col min="46" max="16384" width="10.85546875" style="1"/>
  </cols>
  <sheetData>
    <row r="1" spans="1:45" s="27" customFormat="1" ht="70.5" customHeight="1" x14ac:dyDescent="0.25">
      <c r="A1" s="191" t="s">
        <v>0</v>
      </c>
      <c r="B1" s="192"/>
      <c r="C1" s="192"/>
      <c r="D1" s="192"/>
      <c r="E1" s="192"/>
      <c r="F1" s="192"/>
      <c r="G1" s="192"/>
      <c r="H1" s="192"/>
      <c r="I1" s="192"/>
      <c r="J1" s="192"/>
      <c r="K1" s="192"/>
      <c r="L1" s="196" t="s">
        <v>1</v>
      </c>
      <c r="M1" s="196"/>
      <c r="N1" s="196"/>
      <c r="O1" s="196"/>
      <c r="P1" s="196"/>
      <c r="AA1" s="85"/>
      <c r="AB1" s="79"/>
      <c r="AC1" s="79"/>
      <c r="AQ1" s="120"/>
    </row>
    <row r="2" spans="1:45" s="29" customFormat="1" ht="23.45" customHeight="1" x14ac:dyDescent="0.25">
      <c r="A2" s="194" t="s">
        <v>2</v>
      </c>
      <c r="B2" s="195"/>
      <c r="C2" s="195"/>
      <c r="D2" s="195"/>
      <c r="E2" s="195"/>
      <c r="F2" s="195"/>
      <c r="G2" s="195"/>
      <c r="H2" s="195"/>
      <c r="I2" s="195"/>
      <c r="J2" s="195"/>
      <c r="K2" s="195"/>
      <c r="L2" s="28"/>
      <c r="M2" s="28"/>
      <c r="N2" s="28"/>
      <c r="O2" s="28"/>
      <c r="P2" s="28"/>
      <c r="AA2" s="86"/>
      <c r="AB2" s="80"/>
      <c r="AC2" s="80"/>
      <c r="AQ2" s="120"/>
    </row>
    <row r="3" spans="1:45" s="27" customFormat="1" x14ac:dyDescent="0.25">
      <c r="AA3" s="85"/>
      <c r="AB3" s="79"/>
      <c r="AC3" s="79"/>
      <c r="AQ3" s="120"/>
    </row>
    <row r="4" spans="1:45" s="27" customFormat="1" ht="29.1" customHeight="1" x14ac:dyDescent="0.25">
      <c r="F4" s="200" t="s">
        <v>3</v>
      </c>
      <c r="G4" s="201"/>
      <c r="H4" s="201"/>
      <c r="I4" s="201"/>
      <c r="J4" s="201"/>
      <c r="K4" s="202"/>
      <c r="AA4" s="85"/>
      <c r="AB4" s="79"/>
      <c r="AC4" s="79"/>
      <c r="AQ4" s="120"/>
    </row>
    <row r="5" spans="1:45" s="27" customFormat="1" ht="15" customHeight="1" x14ac:dyDescent="0.25">
      <c r="F5" s="2" t="s">
        <v>4</v>
      </c>
      <c r="G5" s="2" t="s">
        <v>5</v>
      </c>
      <c r="H5" s="200" t="s">
        <v>6</v>
      </c>
      <c r="I5" s="201"/>
      <c r="J5" s="201"/>
      <c r="K5" s="202"/>
      <c r="AA5" s="85"/>
      <c r="AB5" s="79"/>
      <c r="AC5" s="79"/>
      <c r="AQ5" s="120"/>
    </row>
    <row r="6" spans="1:45" s="27" customFormat="1" x14ac:dyDescent="0.25">
      <c r="F6" s="30">
        <v>1</v>
      </c>
      <c r="G6" s="30" t="s">
        <v>7</v>
      </c>
      <c r="H6" s="203" t="s">
        <v>8</v>
      </c>
      <c r="I6" s="203"/>
      <c r="J6" s="203"/>
      <c r="K6" s="203"/>
      <c r="AA6" s="85"/>
      <c r="AB6" s="79"/>
      <c r="AC6" s="79"/>
      <c r="AQ6" s="120"/>
    </row>
    <row r="7" spans="1:45" s="27" customFormat="1" ht="63" customHeight="1" x14ac:dyDescent="0.25">
      <c r="F7" s="30">
        <v>2</v>
      </c>
      <c r="G7" s="30" t="s">
        <v>9</v>
      </c>
      <c r="H7" s="204" t="s">
        <v>10</v>
      </c>
      <c r="I7" s="203"/>
      <c r="J7" s="203"/>
      <c r="K7" s="203"/>
      <c r="AA7" s="85"/>
      <c r="AB7" s="79"/>
      <c r="AC7" s="79"/>
      <c r="AQ7" s="120"/>
    </row>
    <row r="8" spans="1:45" s="27" customFormat="1" ht="77.25" customHeight="1" x14ac:dyDescent="0.25">
      <c r="F8" s="30">
        <v>3</v>
      </c>
      <c r="G8" s="30" t="s">
        <v>11</v>
      </c>
      <c r="H8" s="204" t="s">
        <v>12</v>
      </c>
      <c r="I8" s="203"/>
      <c r="J8" s="203"/>
      <c r="K8" s="203"/>
      <c r="AA8" s="85"/>
      <c r="AB8" s="79"/>
      <c r="AC8" s="79"/>
      <c r="AQ8" s="120"/>
    </row>
    <row r="9" spans="1:45" s="27" customFormat="1" ht="77.25" customHeight="1" x14ac:dyDescent="0.25">
      <c r="F9" s="99">
        <v>4</v>
      </c>
      <c r="G9" s="99" t="s">
        <v>13</v>
      </c>
      <c r="H9" s="197" t="s">
        <v>14</v>
      </c>
      <c r="I9" s="198"/>
      <c r="J9" s="198"/>
      <c r="K9" s="199"/>
      <c r="AA9" s="85"/>
      <c r="AB9" s="79"/>
      <c r="AC9" s="79"/>
      <c r="AQ9" s="120"/>
    </row>
    <row r="10" spans="1:45" s="27" customFormat="1" ht="77.25" customHeight="1" x14ac:dyDescent="0.25">
      <c r="F10" s="128">
        <v>5</v>
      </c>
      <c r="G10" s="128" t="s">
        <v>15</v>
      </c>
      <c r="H10" s="205" t="s">
        <v>263</v>
      </c>
      <c r="I10" s="206"/>
      <c r="J10" s="206"/>
      <c r="K10" s="207"/>
      <c r="AA10" s="85"/>
      <c r="AB10" s="79"/>
      <c r="AC10" s="79"/>
      <c r="AQ10" s="120"/>
    </row>
    <row r="11" spans="1:45" s="27" customFormat="1" ht="77.25" customHeight="1" x14ac:dyDescent="0.25">
      <c r="F11" s="30">
        <v>6</v>
      </c>
      <c r="G11" s="30" t="s">
        <v>288</v>
      </c>
      <c r="H11" s="197" t="s">
        <v>285</v>
      </c>
      <c r="I11" s="198"/>
      <c r="J11" s="198"/>
      <c r="K11" s="199"/>
      <c r="AA11" s="85"/>
      <c r="AB11" s="79"/>
      <c r="AC11" s="79"/>
      <c r="AQ11" s="120"/>
    </row>
    <row r="12" spans="1:45" s="27" customFormat="1" ht="77.25" customHeight="1" x14ac:dyDescent="0.25">
      <c r="F12" s="30">
        <v>7</v>
      </c>
      <c r="G12" s="30" t="s">
        <v>326</v>
      </c>
      <c r="H12" s="205" t="s">
        <v>320</v>
      </c>
      <c r="I12" s="206"/>
      <c r="J12" s="206"/>
      <c r="K12" s="207"/>
      <c r="AA12" s="85"/>
      <c r="AB12" s="79"/>
      <c r="AC12" s="79"/>
      <c r="AQ12" s="120"/>
    </row>
    <row r="13" spans="1:45" s="27" customFormat="1" x14ac:dyDescent="0.25">
      <c r="AA13" s="85"/>
      <c r="AB13" s="79"/>
      <c r="AC13" s="79"/>
      <c r="AQ13" s="120"/>
    </row>
    <row r="14" spans="1:45" ht="14.45" customHeight="1" x14ac:dyDescent="0.25">
      <c r="A14" s="190" t="s">
        <v>16</v>
      </c>
      <c r="B14" s="190"/>
      <c r="C14" s="190" t="s">
        <v>17</v>
      </c>
      <c r="D14" s="190" t="s">
        <v>18</v>
      </c>
      <c r="E14" s="190"/>
      <c r="F14" s="190"/>
      <c r="G14" s="193" t="s">
        <v>19</v>
      </c>
      <c r="H14" s="193"/>
      <c r="I14" s="193"/>
      <c r="J14" s="193"/>
      <c r="K14" s="193"/>
      <c r="L14" s="193"/>
      <c r="M14" s="193"/>
      <c r="N14" s="193"/>
      <c r="O14" s="193"/>
      <c r="P14" s="193"/>
      <c r="Q14" s="193"/>
      <c r="R14" s="190" t="s">
        <v>20</v>
      </c>
      <c r="S14" s="190"/>
      <c r="T14" s="190"/>
      <c r="U14" s="190"/>
      <c r="V14" s="160" t="s">
        <v>21</v>
      </c>
      <c r="W14" s="161"/>
      <c r="X14" s="161"/>
      <c r="Y14" s="161"/>
      <c r="Z14" s="162"/>
      <c r="AA14" s="166" t="s">
        <v>22</v>
      </c>
      <c r="AB14" s="167"/>
      <c r="AC14" s="167"/>
      <c r="AD14" s="167"/>
      <c r="AE14" s="168"/>
      <c r="AF14" s="172" t="s">
        <v>23</v>
      </c>
      <c r="AG14" s="173"/>
      <c r="AH14" s="173"/>
      <c r="AI14" s="173"/>
      <c r="AJ14" s="174"/>
      <c r="AK14" s="178" t="s">
        <v>24</v>
      </c>
      <c r="AL14" s="179"/>
      <c r="AM14" s="179"/>
      <c r="AN14" s="179"/>
      <c r="AO14" s="180"/>
      <c r="AP14" s="184" t="s">
        <v>25</v>
      </c>
      <c r="AQ14" s="185"/>
      <c r="AR14" s="185"/>
      <c r="AS14" s="186"/>
    </row>
    <row r="15" spans="1:45" ht="14.45" customHeight="1" x14ac:dyDescent="0.25">
      <c r="A15" s="190"/>
      <c r="B15" s="190"/>
      <c r="C15" s="190"/>
      <c r="D15" s="190"/>
      <c r="E15" s="190"/>
      <c r="F15" s="190"/>
      <c r="G15" s="193"/>
      <c r="H15" s="193"/>
      <c r="I15" s="193"/>
      <c r="J15" s="193"/>
      <c r="K15" s="193"/>
      <c r="L15" s="193"/>
      <c r="M15" s="193"/>
      <c r="N15" s="193"/>
      <c r="O15" s="193"/>
      <c r="P15" s="193"/>
      <c r="Q15" s="193"/>
      <c r="R15" s="190"/>
      <c r="S15" s="190"/>
      <c r="T15" s="190"/>
      <c r="U15" s="190"/>
      <c r="V15" s="163"/>
      <c r="W15" s="164"/>
      <c r="X15" s="164"/>
      <c r="Y15" s="164"/>
      <c r="Z15" s="165"/>
      <c r="AA15" s="169"/>
      <c r="AB15" s="170"/>
      <c r="AC15" s="170"/>
      <c r="AD15" s="170"/>
      <c r="AE15" s="171"/>
      <c r="AF15" s="175"/>
      <c r="AG15" s="176"/>
      <c r="AH15" s="176"/>
      <c r="AI15" s="176"/>
      <c r="AJ15" s="177"/>
      <c r="AK15" s="181"/>
      <c r="AL15" s="182"/>
      <c r="AM15" s="182"/>
      <c r="AN15" s="182"/>
      <c r="AO15" s="183"/>
      <c r="AP15" s="187"/>
      <c r="AQ15" s="188"/>
      <c r="AR15" s="188"/>
      <c r="AS15" s="189"/>
    </row>
    <row r="16" spans="1:45" ht="45.75" thickBot="1" x14ac:dyDescent="0.3">
      <c r="A16" s="2" t="s">
        <v>26</v>
      </c>
      <c r="B16" s="2" t="s">
        <v>27</v>
      </c>
      <c r="C16" s="190"/>
      <c r="D16" s="2" t="s">
        <v>28</v>
      </c>
      <c r="E16" s="2" t="s">
        <v>29</v>
      </c>
      <c r="F16" s="2" t="s">
        <v>30</v>
      </c>
      <c r="G16" s="18" t="s">
        <v>31</v>
      </c>
      <c r="H16" s="18" t="s">
        <v>32</v>
      </c>
      <c r="I16" s="18" t="s">
        <v>33</v>
      </c>
      <c r="J16" s="18" t="s">
        <v>34</v>
      </c>
      <c r="K16" s="18" t="s">
        <v>35</v>
      </c>
      <c r="L16" s="18" t="s">
        <v>36</v>
      </c>
      <c r="M16" s="18" t="s">
        <v>37</v>
      </c>
      <c r="N16" s="18" t="s">
        <v>38</v>
      </c>
      <c r="O16" s="18" t="s">
        <v>39</v>
      </c>
      <c r="P16" s="18" t="s">
        <v>40</v>
      </c>
      <c r="Q16" s="18" t="s">
        <v>41</v>
      </c>
      <c r="R16" s="2" t="s">
        <v>42</v>
      </c>
      <c r="S16" s="2" t="s">
        <v>43</v>
      </c>
      <c r="T16" s="2" t="s">
        <v>44</v>
      </c>
      <c r="U16" s="2" t="s">
        <v>45</v>
      </c>
      <c r="V16" s="3" t="s">
        <v>46</v>
      </c>
      <c r="W16" s="3" t="s">
        <v>47</v>
      </c>
      <c r="X16" s="3" t="s">
        <v>48</v>
      </c>
      <c r="Y16" s="3" t="s">
        <v>49</v>
      </c>
      <c r="Z16" s="3" t="s">
        <v>50</v>
      </c>
      <c r="AA16" s="87" t="s">
        <v>46</v>
      </c>
      <c r="AB16" s="81" t="s">
        <v>47</v>
      </c>
      <c r="AC16" s="81" t="s">
        <v>48</v>
      </c>
      <c r="AD16" s="21" t="s">
        <v>49</v>
      </c>
      <c r="AE16" s="21" t="s">
        <v>50</v>
      </c>
      <c r="AF16" s="22" t="s">
        <v>46</v>
      </c>
      <c r="AG16" s="22" t="s">
        <v>47</v>
      </c>
      <c r="AH16" s="22" t="s">
        <v>48</v>
      </c>
      <c r="AI16" s="22" t="s">
        <v>49</v>
      </c>
      <c r="AJ16" s="22" t="s">
        <v>50</v>
      </c>
      <c r="AK16" s="23" t="s">
        <v>46</v>
      </c>
      <c r="AL16" s="23" t="s">
        <v>47</v>
      </c>
      <c r="AM16" s="23" t="s">
        <v>48</v>
      </c>
      <c r="AN16" s="23" t="s">
        <v>49</v>
      </c>
      <c r="AO16" s="23" t="s">
        <v>50</v>
      </c>
      <c r="AP16" s="95" t="s">
        <v>46</v>
      </c>
      <c r="AQ16" s="4" t="s">
        <v>47</v>
      </c>
      <c r="AR16" s="95" t="s">
        <v>48</v>
      </c>
      <c r="AS16" s="4" t="s">
        <v>49</v>
      </c>
    </row>
    <row r="17" spans="1:45" s="26" customFormat="1" ht="210" x14ac:dyDescent="0.25">
      <c r="A17" s="20">
        <v>4</v>
      </c>
      <c r="B17" s="19" t="s">
        <v>51</v>
      </c>
      <c r="C17" s="20" t="s">
        <v>52</v>
      </c>
      <c r="D17" s="24" t="s">
        <v>53</v>
      </c>
      <c r="E17" s="19" t="s">
        <v>54</v>
      </c>
      <c r="F17" s="19" t="s">
        <v>55</v>
      </c>
      <c r="G17" s="19" t="s">
        <v>56</v>
      </c>
      <c r="H17" s="36" t="s">
        <v>57</v>
      </c>
      <c r="I17" s="38" t="s">
        <v>58</v>
      </c>
      <c r="J17" s="31" t="s">
        <v>59</v>
      </c>
      <c r="K17" s="39" t="s">
        <v>60</v>
      </c>
      <c r="L17" s="37">
        <v>0</v>
      </c>
      <c r="M17" s="37">
        <v>0.3</v>
      </c>
      <c r="N17" s="37">
        <v>0.45</v>
      </c>
      <c r="O17" s="37">
        <v>0.55000000000000004</v>
      </c>
      <c r="P17" s="37">
        <v>0.55000000000000004</v>
      </c>
      <c r="Q17" s="40" t="s">
        <v>61</v>
      </c>
      <c r="R17" s="44" t="s">
        <v>62</v>
      </c>
      <c r="S17" s="36" t="s">
        <v>63</v>
      </c>
      <c r="T17" s="39" t="s">
        <v>64</v>
      </c>
      <c r="U17" s="98" t="s">
        <v>65</v>
      </c>
      <c r="V17" s="51">
        <f t="shared" ref="V17:V31" si="0">L17</f>
        <v>0</v>
      </c>
      <c r="W17" s="19" t="s">
        <v>66</v>
      </c>
      <c r="X17" s="53" t="s">
        <v>66</v>
      </c>
      <c r="Y17" s="19" t="s">
        <v>67</v>
      </c>
      <c r="Z17" s="19" t="s">
        <v>66</v>
      </c>
      <c r="AA17" s="88">
        <f t="shared" ref="AA17:AA31" si="1">M17</f>
        <v>0.3</v>
      </c>
      <c r="AB17" s="100">
        <v>0.35499999999999998</v>
      </c>
      <c r="AC17" s="101">
        <f>IF(AB17/AA17&gt;100%,100%,AB17/AA17)</f>
        <v>1</v>
      </c>
      <c r="AD17" s="19" t="s">
        <v>68</v>
      </c>
      <c r="AE17" s="19" t="s">
        <v>69</v>
      </c>
      <c r="AF17" s="51">
        <f t="shared" ref="AF17:AF31" si="2">N17</f>
        <v>0.45</v>
      </c>
      <c r="AG17" s="153">
        <v>0.52500000000000002</v>
      </c>
      <c r="AH17" s="53">
        <f>IF(AG17/AF17&gt;100%,100%,AG17/AF17)</f>
        <v>1</v>
      </c>
      <c r="AI17" s="19" t="s">
        <v>68</v>
      </c>
      <c r="AJ17" s="19" t="s">
        <v>69</v>
      </c>
      <c r="AK17" s="51">
        <f t="shared" ref="AK17:AK31" si="3">O17</f>
        <v>0.55000000000000004</v>
      </c>
      <c r="AL17" s="52">
        <v>0.57599999999999996</v>
      </c>
      <c r="AM17" s="53">
        <f>IF(AL17/AK17&gt;100%,100%,AL17/AK17)</f>
        <v>1</v>
      </c>
      <c r="AN17" s="19" t="s">
        <v>289</v>
      </c>
      <c r="AO17" s="19" t="s">
        <v>321</v>
      </c>
      <c r="AP17" s="126">
        <f t="shared" ref="AP17:AP31" si="4">P17</f>
        <v>0.55000000000000004</v>
      </c>
      <c r="AQ17" s="159">
        <f>AL17</f>
        <v>0.57599999999999996</v>
      </c>
      <c r="AR17" s="114">
        <f>IF(AQ17/AP17&gt;100%,100%,AQ17/AP17)</f>
        <v>1</v>
      </c>
      <c r="AS17" s="19" t="s">
        <v>312</v>
      </c>
    </row>
    <row r="18" spans="1:45" s="26" customFormat="1" ht="90" x14ac:dyDescent="0.25">
      <c r="A18" s="20">
        <v>4</v>
      </c>
      <c r="B18" s="19" t="s">
        <v>51</v>
      </c>
      <c r="C18" s="20" t="s">
        <v>70</v>
      </c>
      <c r="D18" s="24" t="s">
        <v>71</v>
      </c>
      <c r="E18" s="19" t="s">
        <v>72</v>
      </c>
      <c r="F18" s="19" t="s">
        <v>55</v>
      </c>
      <c r="G18" s="19" t="s">
        <v>73</v>
      </c>
      <c r="H18" s="32" t="s">
        <v>74</v>
      </c>
      <c r="I18" s="33">
        <v>0.6</v>
      </c>
      <c r="J18" s="34" t="s">
        <v>59</v>
      </c>
      <c r="K18" s="39" t="s">
        <v>60</v>
      </c>
      <c r="L18" s="41">
        <v>0.12</v>
      </c>
      <c r="M18" s="41">
        <v>0.35</v>
      </c>
      <c r="N18" s="41">
        <v>0.51</v>
      </c>
      <c r="O18" s="41">
        <v>0.72</v>
      </c>
      <c r="P18" s="41">
        <v>0.72</v>
      </c>
      <c r="Q18" s="42" t="s">
        <v>75</v>
      </c>
      <c r="R18" s="45" t="s">
        <v>76</v>
      </c>
      <c r="S18" s="32" t="s">
        <v>77</v>
      </c>
      <c r="T18" s="39" t="s">
        <v>64</v>
      </c>
      <c r="U18" s="43" t="s">
        <v>65</v>
      </c>
      <c r="V18" s="51">
        <f t="shared" si="0"/>
        <v>0.12</v>
      </c>
      <c r="W18" s="53">
        <v>0.34300000000000003</v>
      </c>
      <c r="X18" s="53">
        <f t="shared" ref="X18:X31" si="5">IF(W18/V18&gt;100%,100%,W18/V18)</f>
        <v>1</v>
      </c>
      <c r="Y18" s="19" t="s">
        <v>78</v>
      </c>
      <c r="Z18" s="19" t="s">
        <v>79</v>
      </c>
      <c r="AA18" s="88">
        <f t="shared" si="1"/>
        <v>0.35</v>
      </c>
      <c r="AB18" s="100">
        <f>7206685218/12187600964</f>
        <v>0.59131286290774232</v>
      </c>
      <c r="AC18" s="101">
        <f t="shared" ref="AC18:AC31" si="6">IF(AB18/AA18&gt;100%,100%,AB18/AA18)</f>
        <v>1</v>
      </c>
      <c r="AD18" s="19" t="s">
        <v>80</v>
      </c>
      <c r="AE18" s="19" t="s">
        <v>79</v>
      </c>
      <c r="AF18" s="51">
        <f t="shared" si="2"/>
        <v>0.51</v>
      </c>
      <c r="AG18" s="154">
        <v>0.76380000000000003</v>
      </c>
      <c r="AH18" s="53">
        <f t="shared" ref="AH18:AH31" si="7">IF(AG18/AF18&gt;100%,100%,AG18/AF18)</f>
        <v>1</v>
      </c>
      <c r="AI18" s="19" t="s">
        <v>264</v>
      </c>
      <c r="AJ18" s="19" t="s">
        <v>79</v>
      </c>
      <c r="AK18" s="51">
        <f t="shared" si="3"/>
        <v>0.72</v>
      </c>
      <c r="AL18" s="52">
        <v>0.91879999999999995</v>
      </c>
      <c r="AM18" s="53">
        <f t="shared" ref="AM18:AM31" si="8">IF(AL18/AK18&gt;100%,100%,AL18/AK18)</f>
        <v>1</v>
      </c>
      <c r="AN18" s="19" t="s">
        <v>290</v>
      </c>
      <c r="AO18" s="19" t="s">
        <v>79</v>
      </c>
      <c r="AP18" s="126">
        <f t="shared" si="4"/>
        <v>0.72</v>
      </c>
      <c r="AQ18" s="159">
        <f t="shared" ref="AQ18:AQ21" si="9">AL18</f>
        <v>0.91879999999999995</v>
      </c>
      <c r="AR18" s="114">
        <f t="shared" ref="AR18:AR31" si="10">IF(AQ18/AP18&gt;100%,100%,AQ18/AP18)</f>
        <v>1</v>
      </c>
      <c r="AS18" s="19" t="s">
        <v>312</v>
      </c>
    </row>
    <row r="19" spans="1:45" s="26" customFormat="1" ht="105" x14ac:dyDescent="0.25">
      <c r="A19" s="20">
        <v>4</v>
      </c>
      <c r="B19" s="19" t="s">
        <v>51</v>
      </c>
      <c r="C19" s="20" t="s">
        <v>70</v>
      </c>
      <c r="D19" s="24" t="s">
        <v>81</v>
      </c>
      <c r="E19" s="19" t="s">
        <v>82</v>
      </c>
      <c r="F19" s="19" t="s">
        <v>55</v>
      </c>
      <c r="G19" s="19" t="s">
        <v>83</v>
      </c>
      <c r="H19" s="32" t="s">
        <v>84</v>
      </c>
      <c r="I19" s="33">
        <v>0.6</v>
      </c>
      <c r="J19" s="34" t="s">
        <v>59</v>
      </c>
      <c r="K19" s="39" t="s">
        <v>60</v>
      </c>
      <c r="L19" s="37">
        <v>0.12</v>
      </c>
      <c r="M19" s="37">
        <v>0.3</v>
      </c>
      <c r="N19" s="37">
        <v>0.49</v>
      </c>
      <c r="O19" s="37">
        <v>0.7</v>
      </c>
      <c r="P19" s="37">
        <v>0.7</v>
      </c>
      <c r="Q19" s="42" t="s">
        <v>75</v>
      </c>
      <c r="R19" s="45" t="s">
        <v>76</v>
      </c>
      <c r="S19" s="32" t="s">
        <v>77</v>
      </c>
      <c r="T19" s="39" t="s">
        <v>64</v>
      </c>
      <c r="U19" s="43" t="s">
        <v>65</v>
      </c>
      <c r="V19" s="51">
        <f t="shared" si="0"/>
        <v>0.12</v>
      </c>
      <c r="W19" s="52">
        <v>0.17</v>
      </c>
      <c r="X19" s="53">
        <f t="shared" si="5"/>
        <v>1</v>
      </c>
      <c r="Y19" s="19" t="s">
        <v>85</v>
      </c>
      <c r="Z19" s="19" t="s">
        <v>79</v>
      </c>
      <c r="AA19" s="88">
        <f t="shared" si="1"/>
        <v>0.3</v>
      </c>
      <c r="AB19" s="100">
        <f>263808077/833587463</f>
        <v>0.3164731821308594</v>
      </c>
      <c r="AC19" s="101">
        <f t="shared" si="6"/>
        <v>1</v>
      </c>
      <c r="AD19" s="19" t="s">
        <v>86</v>
      </c>
      <c r="AE19" s="19" t="s">
        <v>79</v>
      </c>
      <c r="AF19" s="51">
        <f t="shared" si="2"/>
        <v>0.49</v>
      </c>
      <c r="AG19" s="154">
        <v>0.5302</v>
      </c>
      <c r="AH19" s="53">
        <f t="shared" si="7"/>
        <v>1</v>
      </c>
      <c r="AI19" s="19" t="s">
        <v>265</v>
      </c>
      <c r="AJ19" s="19" t="s">
        <v>79</v>
      </c>
      <c r="AK19" s="51">
        <f t="shared" si="3"/>
        <v>0.7</v>
      </c>
      <c r="AL19" s="52">
        <v>0.53480000000000005</v>
      </c>
      <c r="AM19" s="53">
        <f t="shared" si="8"/>
        <v>0.76400000000000012</v>
      </c>
      <c r="AN19" s="19" t="s">
        <v>291</v>
      </c>
      <c r="AO19" s="19" t="s">
        <v>79</v>
      </c>
      <c r="AP19" s="126">
        <f t="shared" si="4"/>
        <v>0.7</v>
      </c>
      <c r="AQ19" s="159">
        <f t="shared" si="9"/>
        <v>0.53480000000000005</v>
      </c>
      <c r="AR19" s="114">
        <f t="shared" si="10"/>
        <v>0.76400000000000012</v>
      </c>
      <c r="AS19" s="19" t="s">
        <v>313</v>
      </c>
    </row>
    <row r="20" spans="1:45" s="26" customFormat="1" ht="255" x14ac:dyDescent="0.25">
      <c r="A20" s="20">
        <v>4</v>
      </c>
      <c r="B20" s="19" t="s">
        <v>51</v>
      </c>
      <c r="C20" s="20" t="s">
        <v>70</v>
      </c>
      <c r="D20" s="24" t="s">
        <v>87</v>
      </c>
      <c r="E20" s="19" t="s">
        <v>88</v>
      </c>
      <c r="F20" s="19" t="s">
        <v>55</v>
      </c>
      <c r="G20" s="19" t="s">
        <v>89</v>
      </c>
      <c r="H20" s="32" t="s">
        <v>90</v>
      </c>
      <c r="I20" s="35">
        <v>0.96489999999999998</v>
      </c>
      <c r="J20" s="34" t="s">
        <v>59</v>
      </c>
      <c r="K20" s="39" t="s">
        <v>60</v>
      </c>
      <c r="L20" s="37">
        <v>0.25</v>
      </c>
      <c r="M20" s="37">
        <v>0.5</v>
      </c>
      <c r="N20" s="37">
        <v>0.7</v>
      </c>
      <c r="O20" s="50">
        <v>0.98499999999999999</v>
      </c>
      <c r="P20" s="50">
        <v>0.98499999999999999</v>
      </c>
      <c r="Q20" s="42" t="s">
        <v>75</v>
      </c>
      <c r="R20" s="45" t="s">
        <v>76</v>
      </c>
      <c r="S20" s="32" t="s">
        <v>77</v>
      </c>
      <c r="T20" s="39" t="s">
        <v>64</v>
      </c>
      <c r="U20" s="43" t="s">
        <v>65</v>
      </c>
      <c r="V20" s="51">
        <f t="shared" si="0"/>
        <v>0.25</v>
      </c>
      <c r="W20" s="53">
        <v>0.26800000000000002</v>
      </c>
      <c r="X20" s="53">
        <f t="shared" si="5"/>
        <v>1</v>
      </c>
      <c r="Y20" s="19" t="s">
        <v>91</v>
      </c>
      <c r="Z20" s="19" t="s">
        <v>79</v>
      </c>
      <c r="AA20" s="88">
        <f t="shared" si="1"/>
        <v>0.5</v>
      </c>
      <c r="AB20" s="100">
        <v>0.46179999999999999</v>
      </c>
      <c r="AC20" s="101">
        <f t="shared" si="6"/>
        <v>0.92359999999999998</v>
      </c>
      <c r="AD20" s="19" t="s">
        <v>92</v>
      </c>
      <c r="AE20" s="19" t="s">
        <v>79</v>
      </c>
      <c r="AF20" s="51">
        <f t="shared" si="2"/>
        <v>0.7</v>
      </c>
      <c r="AG20" s="154">
        <v>0.26790000000000003</v>
      </c>
      <c r="AH20" s="53">
        <f t="shared" si="7"/>
        <v>0.38271428571428578</v>
      </c>
      <c r="AI20" s="19" t="s">
        <v>266</v>
      </c>
      <c r="AJ20" s="19" t="s">
        <v>79</v>
      </c>
      <c r="AK20" s="51">
        <f t="shared" si="3"/>
        <v>0.98499999999999999</v>
      </c>
      <c r="AL20" s="52">
        <v>0.9</v>
      </c>
      <c r="AM20" s="53">
        <f t="shared" si="8"/>
        <v>0.91370558375634525</v>
      </c>
      <c r="AN20" s="19" t="s">
        <v>292</v>
      </c>
      <c r="AO20" s="19" t="s">
        <v>79</v>
      </c>
      <c r="AP20" s="126">
        <f t="shared" si="4"/>
        <v>0.98499999999999999</v>
      </c>
      <c r="AQ20" s="159">
        <f t="shared" si="9"/>
        <v>0.9</v>
      </c>
      <c r="AR20" s="114">
        <f t="shared" si="10"/>
        <v>0.91370558375634525</v>
      </c>
      <c r="AS20" s="19" t="s">
        <v>314</v>
      </c>
    </row>
    <row r="21" spans="1:45" s="26" customFormat="1" ht="75" x14ac:dyDescent="0.25">
      <c r="A21" s="20">
        <v>4</v>
      </c>
      <c r="B21" s="19" t="s">
        <v>51</v>
      </c>
      <c r="C21" s="20" t="s">
        <v>70</v>
      </c>
      <c r="D21" s="24" t="s">
        <v>93</v>
      </c>
      <c r="E21" s="19" t="s">
        <v>94</v>
      </c>
      <c r="F21" s="19" t="s">
        <v>55</v>
      </c>
      <c r="G21" s="19" t="s">
        <v>95</v>
      </c>
      <c r="H21" s="36" t="s">
        <v>96</v>
      </c>
      <c r="I21" s="37">
        <v>0.25</v>
      </c>
      <c r="J21" s="38" t="s">
        <v>59</v>
      </c>
      <c r="K21" s="39" t="s">
        <v>60</v>
      </c>
      <c r="L21" s="37">
        <v>0.08</v>
      </c>
      <c r="M21" s="37">
        <v>0.15</v>
      </c>
      <c r="N21" s="37">
        <v>0.3</v>
      </c>
      <c r="O21" s="37">
        <v>0.55000000000000004</v>
      </c>
      <c r="P21" s="37">
        <v>0.55000000000000004</v>
      </c>
      <c r="Q21" s="42" t="s">
        <v>75</v>
      </c>
      <c r="R21" s="44" t="s">
        <v>76</v>
      </c>
      <c r="S21" s="32" t="s">
        <v>77</v>
      </c>
      <c r="T21" s="39" t="s">
        <v>64</v>
      </c>
      <c r="U21" s="43" t="s">
        <v>65</v>
      </c>
      <c r="V21" s="51">
        <f t="shared" si="0"/>
        <v>0.08</v>
      </c>
      <c r="W21" s="53">
        <v>2.5000000000000001E-2</v>
      </c>
      <c r="X21" s="53">
        <f t="shared" si="5"/>
        <v>0.3125</v>
      </c>
      <c r="Y21" s="19" t="s">
        <v>97</v>
      </c>
      <c r="Z21" s="19" t="s">
        <v>79</v>
      </c>
      <c r="AA21" s="88">
        <f t="shared" si="1"/>
        <v>0.15</v>
      </c>
      <c r="AB21" s="100">
        <f>7070677604/39219230178</f>
        <v>0.18028598654050818</v>
      </c>
      <c r="AC21" s="101">
        <f t="shared" si="6"/>
        <v>1</v>
      </c>
      <c r="AD21" s="19" t="s">
        <v>98</v>
      </c>
      <c r="AE21" s="19" t="s">
        <v>79</v>
      </c>
      <c r="AF21" s="51">
        <f t="shared" si="2"/>
        <v>0.3</v>
      </c>
      <c r="AG21" s="154">
        <v>0.34</v>
      </c>
      <c r="AH21" s="53">
        <f t="shared" si="7"/>
        <v>1</v>
      </c>
      <c r="AI21" s="19" t="s">
        <v>267</v>
      </c>
      <c r="AJ21" s="19" t="s">
        <v>79</v>
      </c>
      <c r="AK21" s="51">
        <f t="shared" si="3"/>
        <v>0.55000000000000004</v>
      </c>
      <c r="AL21" s="52">
        <v>0.48</v>
      </c>
      <c r="AM21" s="53">
        <f t="shared" si="8"/>
        <v>0.87272727272727257</v>
      </c>
      <c r="AN21" s="19" t="s">
        <v>293</v>
      </c>
      <c r="AO21" s="19" t="s">
        <v>79</v>
      </c>
      <c r="AP21" s="127">
        <f t="shared" si="4"/>
        <v>0.55000000000000004</v>
      </c>
      <c r="AQ21" s="159">
        <f t="shared" si="9"/>
        <v>0.48</v>
      </c>
      <c r="AR21" s="114">
        <f t="shared" si="10"/>
        <v>0.87272727272727257</v>
      </c>
      <c r="AS21" s="19" t="s">
        <v>315</v>
      </c>
    </row>
    <row r="22" spans="1:45" s="26" customFormat="1" ht="90" x14ac:dyDescent="0.25">
      <c r="A22" s="20">
        <v>4</v>
      </c>
      <c r="B22" s="19" t="s">
        <v>51</v>
      </c>
      <c r="C22" s="20" t="s">
        <v>70</v>
      </c>
      <c r="D22" s="24" t="s">
        <v>99</v>
      </c>
      <c r="E22" s="19" t="s">
        <v>100</v>
      </c>
      <c r="F22" s="19" t="s">
        <v>101</v>
      </c>
      <c r="G22" s="19" t="s">
        <v>102</v>
      </c>
      <c r="H22" s="32" t="s">
        <v>103</v>
      </c>
      <c r="I22" s="33">
        <v>0.95</v>
      </c>
      <c r="J22" s="34" t="s">
        <v>104</v>
      </c>
      <c r="K22" s="39" t="s">
        <v>60</v>
      </c>
      <c r="L22" s="37">
        <v>0.98</v>
      </c>
      <c r="M22" s="37">
        <v>1</v>
      </c>
      <c r="N22" s="37">
        <v>1</v>
      </c>
      <c r="O22" s="37">
        <v>1</v>
      </c>
      <c r="P22" s="37">
        <v>1</v>
      </c>
      <c r="Q22" s="42" t="s">
        <v>75</v>
      </c>
      <c r="R22" s="45" t="s">
        <v>105</v>
      </c>
      <c r="S22" s="32" t="s">
        <v>106</v>
      </c>
      <c r="T22" s="39" t="s">
        <v>64</v>
      </c>
      <c r="U22" s="43" t="s">
        <v>65</v>
      </c>
      <c r="V22" s="51">
        <f t="shared" si="0"/>
        <v>0.98</v>
      </c>
      <c r="W22" s="52">
        <v>0.94</v>
      </c>
      <c r="X22" s="53">
        <f t="shared" si="5"/>
        <v>0.95918367346938771</v>
      </c>
      <c r="Y22" s="19" t="s">
        <v>107</v>
      </c>
      <c r="Z22" s="19" t="s">
        <v>79</v>
      </c>
      <c r="AA22" s="88">
        <f t="shared" si="1"/>
        <v>1</v>
      </c>
      <c r="AB22" s="100">
        <f>317/320</f>
        <v>0.99062499999999998</v>
      </c>
      <c r="AC22" s="101">
        <f t="shared" si="6"/>
        <v>0.99062499999999998</v>
      </c>
      <c r="AD22" s="19" t="s">
        <v>108</v>
      </c>
      <c r="AE22" s="19" t="s">
        <v>79</v>
      </c>
      <c r="AF22" s="51">
        <f t="shared" si="2"/>
        <v>1</v>
      </c>
      <c r="AG22" s="155">
        <f>323/323</f>
        <v>1</v>
      </c>
      <c r="AH22" s="53">
        <f t="shared" si="7"/>
        <v>1</v>
      </c>
      <c r="AI22" s="19" t="s">
        <v>268</v>
      </c>
      <c r="AJ22" s="19" t="s">
        <v>79</v>
      </c>
      <c r="AK22" s="51">
        <f t="shared" si="3"/>
        <v>1</v>
      </c>
      <c r="AL22" s="155">
        <v>1</v>
      </c>
      <c r="AM22" s="53">
        <f t="shared" si="8"/>
        <v>1</v>
      </c>
      <c r="AN22" s="19" t="s">
        <v>294</v>
      </c>
      <c r="AO22" s="19" t="s">
        <v>79</v>
      </c>
      <c r="AP22" s="127">
        <f t="shared" si="4"/>
        <v>1</v>
      </c>
      <c r="AQ22" s="159">
        <f>AVERAGE(W22,AB22,AG22,AL22)</f>
        <v>0.98265625000000001</v>
      </c>
      <c r="AR22" s="114">
        <f t="shared" si="10"/>
        <v>0.98265625000000001</v>
      </c>
      <c r="AS22" s="19" t="s">
        <v>108</v>
      </c>
    </row>
    <row r="23" spans="1:45" s="26" customFormat="1" ht="75" x14ac:dyDescent="0.25">
      <c r="A23" s="20">
        <v>4</v>
      </c>
      <c r="B23" s="19" t="s">
        <v>51</v>
      </c>
      <c r="C23" s="20" t="s">
        <v>70</v>
      </c>
      <c r="D23" s="24" t="s">
        <v>109</v>
      </c>
      <c r="E23" s="19" t="s">
        <v>110</v>
      </c>
      <c r="F23" s="19" t="s">
        <v>55</v>
      </c>
      <c r="G23" s="19" t="s">
        <v>111</v>
      </c>
      <c r="H23" s="32" t="s">
        <v>112</v>
      </c>
      <c r="I23" s="33">
        <v>1</v>
      </c>
      <c r="J23" s="34" t="s">
        <v>104</v>
      </c>
      <c r="K23" s="39" t="s">
        <v>60</v>
      </c>
      <c r="L23" s="41">
        <v>1</v>
      </c>
      <c r="M23" s="41">
        <v>1</v>
      </c>
      <c r="N23" s="41">
        <v>1</v>
      </c>
      <c r="O23" s="41">
        <v>1</v>
      </c>
      <c r="P23" s="41">
        <v>1</v>
      </c>
      <c r="Q23" s="42" t="s">
        <v>75</v>
      </c>
      <c r="R23" s="45" t="s">
        <v>105</v>
      </c>
      <c r="S23" s="46" t="s">
        <v>113</v>
      </c>
      <c r="T23" s="39" t="s">
        <v>64</v>
      </c>
      <c r="U23" s="43" t="s">
        <v>65</v>
      </c>
      <c r="V23" s="51">
        <f t="shared" si="0"/>
        <v>1</v>
      </c>
      <c r="W23" s="51">
        <v>0.94</v>
      </c>
      <c r="X23" s="53">
        <f t="shared" si="5"/>
        <v>0.94</v>
      </c>
      <c r="Y23" s="19" t="s">
        <v>107</v>
      </c>
      <c r="Z23" s="19" t="s">
        <v>79</v>
      </c>
      <c r="AA23" s="88">
        <f t="shared" si="1"/>
        <v>1</v>
      </c>
      <c r="AB23" s="100">
        <f>296/320</f>
        <v>0.92500000000000004</v>
      </c>
      <c r="AC23" s="101">
        <f t="shared" si="6"/>
        <v>0.92500000000000004</v>
      </c>
      <c r="AD23" s="19" t="s">
        <v>114</v>
      </c>
      <c r="AE23" s="19" t="s">
        <v>79</v>
      </c>
      <c r="AF23" s="51">
        <f t="shared" si="2"/>
        <v>1</v>
      </c>
      <c r="AG23" s="155">
        <f>318/323</f>
        <v>0.98452012383900933</v>
      </c>
      <c r="AH23" s="53">
        <f t="shared" si="7"/>
        <v>0.98452012383900933</v>
      </c>
      <c r="AI23" s="19" t="s">
        <v>269</v>
      </c>
      <c r="AJ23" s="19" t="s">
        <v>79</v>
      </c>
      <c r="AK23" s="51">
        <f t="shared" si="3"/>
        <v>1</v>
      </c>
      <c r="AL23" s="155">
        <v>0.9698</v>
      </c>
      <c r="AM23" s="53">
        <f t="shared" si="8"/>
        <v>0.9698</v>
      </c>
      <c r="AN23" s="19" t="s">
        <v>295</v>
      </c>
      <c r="AO23" s="19" t="s">
        <v>79</v>
      </c>
      <c r="AP23" s="127">
        <f t="shared" si="4"/>
        <v>1</v>
      </c>
      <c r="AQ23" s="159">
        <f>AVERAGE(W23,AB23,AG23,AL23)</f>
        <v>0.95483003095975238</v>
      </c>
      <c r="AR23" s="114">
        <f t="shared" si="10"/>
        <v>0.95483003095975238</v>
      </c>
      <c r="AS23" s="19" t="s">
        <v>316</v>
      </c>
    </row>
    <row r="24" spans="1:45" s="26" customFormat="1" ht="165" x14ac:dyDescent="0.25">
      <c r="A24" s="20">
        <v>4</v>
      </c>
      <c r="B24" s="19" t="s">
        <v>51</v>
      </c>
      <c r="C24" s="20" t="s">
        <v>70</v>
      </c>
      <c r="D24" s="24" t="s">
        <v>115</v>
      </c>
      <c r="E24" s="19" t="s">
        <v>116</v>
      </c>
      <c r="F24" s="19" t="s">
        <v>55</v>
      </c>
      <c r="G24" s="19" t="s">
        <v>117</v>
      </c>
      <c r="H24" s="32" t="s">
        <v>118</v>
      </c>
      <c r="I24" s="33" t="s">
        <v>119</v>
      </c>
      <c r="J24" s="34" t="s">
        <v>59</v>
      </c>
      <c r="K24" s="39" t="s">
        <v>60</v>
      </c>
      <c r="L24" s="41">
        <v>0</v>
      </c>
      <c r="M24" s="41">
        <v>0.4</v>
      </c>
      <c r="N24" s="41">
        <v>0.6</v>
      </c>
      <c r="O24" s="41">
        <v>0.8</v>
      </c>
      <c r="P24" s="41">
        <v>0.8</v>
      </c>
      <c r="Q24" s="42" t="s">
        <v>120</v>
      </c>
      <c r="R24" s="47" t="s">
        <v>121</v>
      </c>
      <c r="S24" s="32" t="s">
        <v>122</v>
      </c>
      <c r="T24" s="39" t="s">
        <v>64</v>
      </c>
      <c r="U24" s="43" t="s">
        <v>123</v>
      </c>
      <c r="V24" s="51">
        <f t="shared" si="0"/>
        <v>0</v>
      </c>
      <c r="W24" s="19" t="s">
        <v>66</v>
      </c>
      <c r="X24" s="53" t="s">
        <v>66</v>
      </c>
      <c r="Y24" s="19" t="s">
        <v>67</v>
      </c>
      <c r="Z24" s="19" t="s">
        <v>66</v>
      </c>
      <c r="AA24" s="88">
        <f t="shared" si="1"/>
        <v>0.4</v>
      </c>
      <c r="AB24" s="100">
        <v>1</v>
      </c>
      <c r="AC24" s="101">
        <f t="shared" si="6"/>
        <v>1</v>
      </c>
      <c r="AD24" s="19" t="s">
        <v>124</v>
      </c>
      <c r="AE24" s="19" t="s">
        <v>125</v>
      </c>
      <c r="AF24" s="51">
        <f t="shared" si="2"/>
        <v>0.6</v>
      </c>
      <c r="AG24" s="52">
        <v>0.6</v>
      </c>
      <c r="AH24" s="53">
        <f t="shared" si="7"/>
        <v>1</v>
      </c>
      <c r="AI24" s="129" t="s">
        <v>270</v>
      </c>
      <c r="AJ24" s="19" t="s">
        <v>125</v>
      </c>
      <c r="AK24" s="51">
        <f t="shared" si="3"/>
        <v>0.8</v>
      </c>
      <c r="AL24" s="155">
        <v>1</v>
      </c>
      <c r="AM24" s="53">
        <f t="shared" si="8"/>
        <v>1</v>
      </c>
      <c r="AN24" s="19" t="s">
        <v>296</v>
      </c>
      <c r="AO24" s="19" t="s">
        <v>322</v>
      </c>
      <c r="AP24" s="127">
        <f t="shared" si="4"/>
        <v>0.8</v>
      </c>
      <c r="AQ24" s="159">
        <f t="shared" ref="AQ24" si="11">+AB24</f>
        <v>1</v>
      </c>
      <c r="AR24" s="114">
        <f t="shared" si="10"/>
        <v>1</v>
      </c>
      <c r="AS24" s="19" t="s">
        <v>317</v>
      </c>
    </row>
    <row r="25" spans="1:45" s="26" customFormat="1" ht="90" x14ac:dyDescent="0.25">
      <c r="A25" s="20">
        <v>4</v>
      </c>
      <c r="B25" s="19" t="s">
        <v>51</v>
      </c>
      <c r="C25" s="20" t="s">
        <v>126</v>
      </c>
      <c r="D25" s="24" t="s">
        <v>127</v>
      </c>
      <c r="E25" s="19" t="s">
        <v>128</v>
      </c>
      <c r="F25" s="19" t="s">
        <v>101</v>
      </c>
      <c r="G25" s="19" t="s">
        <v>129</v>
      </c>
      <c r="H25" s="32" t="s">
        <v>130</v>
      </c>
      <c r="I25" s="38" t="s">
        <v>58</v>
      </c>
      <c r="J25" s="34" t="s">
        <v>131</v>
      </c>
      <c r="K25" s="32" t="s">
        <v>132</v>
      </c>
      <c r="L25" s="38">
        <v>3240</v>
      </c>
      <c r="M25" s="38">
        <v>3240</v>
      </c>
      <c r="N25" s="38">
        <v>3240</v>
      </c>
      <c r="O25" s="38">
        <v>3240</v>
      </c>
      <c r="P25" s="49">
        <f t="shared" ref="P25:P26" si="12">SUM(L25:O25)</f>
        <v>12960</v>
      </c>
      <c r="Q25" s="42" t="s">
        <v>75</v>
      </c>
      <c r="R25" s="47" t="s">
        <v>133</v>
      </c>
      <c r="S25" s="32" t="s">
        <v>134</v>
      </c>
      <c r="T25" s="32" t="s">
        <v>135</v>
      </c>
      <c r="U25" s="43" t="s">
        <v>136</v>
      </c>
      <c r="V25" s="25">
        <f t="shared" si="0"/>
        <v>3240</v>
      </c>
      <c r="W25" s="19">
        <v>10040</v>
      </c>
      <c r="X25" s="53">
        <f t="shared" si="5"/>
        <v>1</v>
      </c>
      <c r="Y25" s="19" t="s">
        <v>137</v>
      </c>
      <c r="Z25" s="19" t="s">
        <v>66</v>
      </c>
      <c r="AA25" s="89">
        <f t="shared" si="1"/>
        <v>3240</v>
      </c>
      <c r="AB25" s="93">
        <v>7036</v>
      </c>
      <c r="AC25" s="101">
        <f t="shared" si="6"/>
        <v>1</v>
      </c>
      <c r="AD25" s="19" t="s">
        <v>138</v>
      </c>
      <c r="AE25" s="19" t="s">
        <v>139</v>
      </c>
      <c r="AF25" s="25">
        <f t="shared" si="2"/>
        <v>3240</v>
      </c>
      <c r="AG25" s="19">
        <v>2948</v>
      </c>
      <c r="AH25" s="53">
        <f t="shared" si="7"/>
        <v>0.90987654320987654</v>
      </c>
      <c r="AI25" s="19" t="s">
        <v>138</v>
      </c>
      <c r="AJ25" s="19" t="s">
        <v>139</v>
      </c>
      <c r="AK25" s="25">
        <f t="shared" si="3"/>
        <v>3240</v>
      </c>
      <c r="AL25" s="19">
        <v>1249</v>
      </c>
      <c r="AM25" s="53">
        <f t="shared" si="8"/>
        <v>0.38549382716049385</v>
      </c>
      <c r="AN25" s="19" t="s">
        <v>138</v>
      </c>
      <c r="AO25" s="19" t="s">
        <v>323</v>
      </c>
      <c r="AP25" s="20">
        <f t="shared" si="4"/>
        <v>12960</v>
      </c>
      <c r="AQ25" s="158">
        <f>SUM(W25+AB25,AG25,AL25)</f>
        <v>21273</v>
      </c>
      <c r="AR25" s="114">
        <f t="shared" si="10"/>
        <v>1</v>
      </c>
      <c r="AS25" s="19" t="s">
        <v>317</v>
      </c>
    </row>
    <row r="26" spans="1:45" s="26" customFormat="1" ht="90" x14ac:dyDescent="0.25">
      <c r="A26" s="20">
        <v>4</v>
      </c>
      <c r="B26" s="19" t="s">
        <v>51</v>
      </c>
      <c r="C26" s="20" t="s">
        <v>126</v>
      </c>
      <c r="D26" s="24" t="s">
        <v>140</v>
      </c>
      <c r="E26" s="19" t="s">
        <v>141</v>
      </c>
      <c r="F26" s="19" t="s">
        <v>55</v>
      </c>
      <c r="G26" s="19" t="s">
        <v>142</v>
      </c>
      <c r="H26" s="32" t="s">
        <v>143</v>
      </c>
      <c r="I26" s="38" t="s">
        <v>58</v>
      </c>
      <c r="J26" s="34" t="s">
        <v>131</v>
      </c>
      <c r="K26" s="32" t="s">
        <v>144</v>
      </c>
      <c r="L26" s="38">
        <v>1080</v>
      </c>
      <c r="M26" s="38">
        <v>1080</v>
      </c>
      <c r="N26" s="38">
        <v>1080</v>
      </c>
      <c r="O26" s="38">
        <v>1080</v>
      </c>
      <c r="P26" s="49">
        <f t="shared" si="12"/>
        <v>4320</v>
      </c>
      <c r="Q26" s="42" t="s">
        <v>75</v>
      </c>
      <c r="R26" s="47" t="s">
        <v>145</v>
      </c>
      <c r="S26" s="32" t="s">
        <v>134</v>
      </c>
      <c r="T26" s="32" t="s">
        <v>135</v>
      </c>
      <c r="U26" s="43" t="s">
        <v>136</v>
      </c>
      <c r="V26" s="25">
        <f t="shared" si="0"/>
        <v>1080</v>
      </c>
      <c r="W26" s="19">
        <v>879</v>
      </c>
      <c r="X26" s="53">
        <f t="shared" si="5"/>
        <v>0.81388888888888888</v>
      </c>
      <c r="Y26" s="19" t="s">
        <v>146</v>
      </c>
      <c r="Z26" s="19" t="s">
        <v>139</v>
      </c>
      <c r="AA26" s="89">
        <f t="shared" si="1"/>
        <v>1080</v>
      </c>
      <c r="AB26" s="93">
        <v>1520</v>
      </c>
      <c r="AC26" s="101">
        <f t="shared" si="6"/>
        <v>1</v>
      </c>
      <c r="AD26" s="19" t="s">
        <v>138</v>
      </c>
      <c r="AE26" s="19" t="s">
        <v>139</v>
      </c>
      <c r="AF26" s="25">
        <f t="shared" si="2"/>
        <v>1080</v>
      </c>
      <c r="AG26" s="19">
        <v>2121</v>
      </c>
      <c r="AH26" s="53">
        <f t="shared" si="7"/>
        <v>1</v>
      </c>
      <c r="AI26" s="19" t="s">
        <v>138</v>
      </c>
      <c r="AJ26" s="19" t="s">
        <v>139</v>
      </c>
      <c r="AK26" s="25">
        <f t="shared" si="3"/>
        <v>1080</v>
      </c>
      <c r="AL26" s="19">
        <v>305</v>
      </c>
      <c r="AM26" s="53">
        <f t="shared" si="8"/>
        <v>0.28240740740740738</v>
      </c>
      <c r="AN26" s="19" t="s">
        <v>138</v>
      </c>
      <c r="AO26" s="19" t="s">
        <v>324</v>
      </c>
      <c r="AP26" s="20">
        <f t="shared" si="4"/>
        <v>4320</v>
      </c>
      <c r="AQ26" s="158">
        <f t="shared" ref="AQ26:AQ31" si="13">SUM(W26+AB26,AG26,AL26)</f>
        <v>4825</v>
      </c>
      <c r="AR26" s="114">
        <f t="shared" si="10"/>
        <v>1</v>
      </c>
      <c r="AS26" s="19" t="s">
        <v>318</v>
      </c>
    </row>
    <row r="27" spans="1:45" s="26" customFormat="1" ht="330" x14ac:dyDescent="0.25">
      <c r="A27" s="20">
        <v>4</v>
      </c>
      <c r="B27" s="19" t="s">
        <v>51</v>
      </c>
      <c r="C27" s="20" t="s">
        <v>126</v>
      </c>
      <c r="D27" s="24" t="s">
        <v>147</v>
      </c>
      <c r="E27" s="19" t="s">
        <v>148</v>
      </c>
      <c r="F27" s="19" t="s">
        <v>55</v>
      </c>
      <c r="G27" s="19" t="s">
        <v>149</v>
      </c>
      <c r="H27" s="32" t="s">
        <v>150</v>
      </c>
      <c r="I27" s="38" t="s">
        <v>58</v>
      </c>
      <c r="J27" s="34" t="s">
        <v>131</v>
      </c>
      <c r="K27" s="32" t="s">
        <v>151</v>
      </c>
      <c r="L27" s="38">
        <v>42</v>
      </c>
      <c r="M27" s="38">
        <v>72</v>
      </c>
      <c r="N27" s="38">
        <v>87</v>
      </c>
      <c r="O27" s="38">
        <v>64</v>
      </c>
      <c r="P27" s="49">
        <f>SUM(L27:O27)</f>
        <v>265</v>
      </c>
      <c r="Q27" s="42" t="s">
        <v>75</v>
      </c>
      <c r="R27" s="47" t="s">
        <v>152</v>
      </c>
      <c r="S27" s="32" t="s">
        <v>153</v>
      </c>
      <c r="T27" s="32" t="s">
        <v>135</v>
      </c>
      <c r="U27" s="43" t="s">
        <v>136</v>
      </c>
      <c r="V27" s="25">
        <f t="shared" si="0"/>
        <v>42</v>
      </c>
      <c r="W27" s="19">
        <v>40</v>
      </c>
      <c r="X27" s="53">
        <f t="shared" si="5"/>
        <v>0.95238095238095233</v>
      </c>
      <c r="Y27" s="19" t="s">
        <v>137</v>
      </c>
      <c r="Z27" s="19" t="s">
        <v>139</v>
      </c>
      <c r="AA27" s="89">
        <f t="shared" si="1"/>
        <v>72</v>
      </c>
      <c r="AB27" s="93">
        <v>88</v>
      </c>
      <c r="AC27" s="101">
        <f t="shared" si="6"/>
        <v>1</v>
      </c>
      <c r="AD27" s="19" t="s">
        <v>154</v>
      </c>
      <c r="AE27" s="19" t="s">
        <v>139</v>
      </c>
      <c r="AF27" s="25">
        <f t="shared" si="2"/>
        <v>87</v>
      </c>
      <c r="AG27" s="19">
        <v>70</v>
      </c>
      <c r="AH27" s="53">
        <f t="shared" si="7"/>
        <v>0.8045977011494253</v>
      </c>
      <c r="AI27" s="129" t="s">
        <v>271</v>
      </c>
      <c r="AJ27" s="19" t="s">
        <v>139</v>
      </c>
      <c r="AK27" s="25">
        <f t="shared" si="3"/>
        <v>64</v>
      </c>
      <c r="AL27" s="19">
        <v>52</v>
      </c>
      <c r="AM27" s="53">
        <f t="shared" si="8"/>
        <v>0.8125</v>
      </c>
      <c r="AN27" s="19" t="s">
        <v>297</v>
      </c>
      <c r="AO27" s="19" t="s">
        <v>324</v>
      </c>
      <c r="AP27" s="20">
        <f t="shared" si="4"/>
        <v>265</v>
      </c>
      <c r="AQ27" s="158">
        <f t="shared" si="13"/>
        <v>250</v>
      </c>
      <c r="AR27" s="114">
        <f t="shared" si="10"/>
        <v>0.94339622641509435</v>
      </c>
      <c r="AS27" s="19" t="s">
        <v>319</v>
      </c>
    </row>
    <row r="28" spans="1:45" s="26" customFormat="1" ht="330" x14ac:dyDescent="0.25">
      <c r="A28" s="20">
        <v>4</v>
      </c>
      <c r="B28" s="19" t="s">
        <v>51</v>
      </c>
      <c r="C28" s="20" t="s">
        <v>126</v>
      </c>
      <c r="D28" s="24" t="s">
        <v>155</v>
      </c>
      <c r="E28" s="19" t="s">
        <v>156</v>
      </c>
      <c r="F28" s="19" t="s">
        <v>101</v>
      </c>
      <c r="G28" s="19" t="s">
        <v>157</v>
      </c>
      <c r="H28" s="32" t="s">
        <v>158</v>
      </c>
      <c r="I28" s="38" t="s">
        <v>58</v>
      </c>
      <c r="J28" s="34" t="s">
        <v>131</v>
      </c>
      <c r="K28" s="32" t="s">
        <v>159</v>
      </c>
      <c r="L28" s="38">
        <v>42</v>
      </c>
      <c r="M28" s="38">
        <v>72</v>
      </c>
      <c r="N28" s="38">
        <v>102</v>
      </c>
      <c r="O28" s="38">
        <v>74</v>
      </c>
      <c r="P28" s="49">
        <f t="shared" ref="P28:P31" si="14">SUM(L28:O28)</f>
        <v>290</v>
      </c>
      <c r="Q28" s="42" t="s">
        <v>75</v>
      </c>
      <c r="R28" s="47" t="s">
        <v>152</v>
      </c>
      <c r="S28" s="32" t="s">
        <v>153</v>
      </c>
      <c r="T28" s="32" t="s">
        <v>135</v>
      </c>
      <c r="U28" s="43" t="s">
        <v>136</v>
      </c>
      <c r="V28" s="25">
        <f t="shared" si="0"/>
        <v>42</v>
      </c>
      <c r="W28" s="19">
        <v>42</v>
      </c>
      <c r="X28" s="53">
        <f t="shared" si="5"/>
        <v>1</v>
      </c>
      <c r="Y28" s="19" t="s">
        <v>160</v>
      </c>
      <c r="Z28" s="19" t="s">
        <v>139</v>
      </c>
      <c r="AA28" s="89">
        <f t="shared" si="1"/>
        <v>72</v>
      </c>
      <c r="AB28" s="93">
        <v>82</v>
      </c>
      <c r="AC28" s="101">
        <f t="shared" si="6"/>
        <v>1</v>
      </c>
      <c r="AD28" s="19" t="s">
        <v>154</v>
      </c>
      <c r="AE28" s="19" t="s">
        <v>139</v>
      </c>
      <c r="AF28" s="25">
        <f t="shared" si="2"/>
        <v>102</v>
      </c>
      <c r="AG28" s="19">
        <v>93</v>
      </c>
      <c r="AH28" s="53">
        <f t="shared" si="7"/>
        <v>0.91176470588235292</v>
      </c>
      <c r="AI28" s="129" t="s">
        <v>271</v>
      </c>
      <c r="AJ28" s="19" t="s">
        <v>139</v>
      </c>
      <c r="AK28" s="25">
        <f t="shared" si="3"/>
        <v>74</v>
      </c>
      <c r="AL28" s="19">
        <v>73</v>
      </c>
      <c r="AM28" s="53">
        <f t="shared" si="8"/>
        <v>0.98648648648648651</v>
      </c>
      <c r="AN28" s="19" t="s">
        <v>297</v>
      </c>
      <c r="AO28" s="19" t="s">
        <v>325</v>
      </c>
      <c r="AP28" s="20">
        <f t="shared" si="4"/>
        <v>290</v>
      </c>
      <c r="AQ28" s="158">
        <f t="shared" si="13"/>
        <v>290</v>
      </c>
      <c r="AR28" s="114">
        <f t="shared" si="10"/>
        <v>1</v>
      </c>
      <c r="AS28" s="19" t="s">
        <v>318</v>
      </c>
    </row>
    <row r="29" spans="1:45" s="26" customFormat="1" ht="150" x14ac:dyDescent="0.25">
      <c r="A29" s="20">
        <v>4</v>
      </c>
      <c r="B29" s="19" t="s">
        <v>51</v>
      </c>
      <c r="C29" s="20" t="s">
        <v>126</v>
      </c>
      <c r="D29" s="24" t="s">
        <v>161</v>
      </c>
      <c r="E29" s="19" t="s">
        <v>162</v>
      </c>
      <c r="F29" s="19" t="s">
        <v>101</v>
      </c>
      <c r="G29" s="19" t="s">
        <v>163</v>
      </c>
      <c r="H29" s="32" t="s">
        <v>164</v>
      </c>
      <c r="I29" s="38" t="s">
        <v>58</v>
      </c>
      <c r="J29" s="34" t="s">
        <v>131</v>
      </c>
      <c r="K29" s="32" t="s">
        <v>165</v>
      </c>
      <c r="L29" s="38">
        <v>18</v>
      </c>
      <c r="M29" s="38">
        <v>24</v>
      </c>
      <c r="N29" s="38">
        <v>22</v>
      </c>
      <c r="O29" s="38">
        <v>18</v>
      </c>
      <c r="P29" s="49">
        <f t="shared" si="14"/>
        <v>82</v>
      </c>
      <c r="Q29" s="42" t="s">
        <v>75</v>
      </c>
      <c r="R29" s="48" t="s">
        <v>166</v>
      </c>
      <c r="S29" s="32" t="s">
        <v>167</v>
      </c>
      <c r="T29" s="32" t="s">
        <v>135</v>
      </c>
      <c r="U29" s="43" t="s">
        <v>122</v>
      </c>
      <c r="V29" s="25">
        <f t="shared" si="0"/>
        <v>18</v>
      </c>
      <c r="W29" s="19">
        <v>18</v>
      </c>
      <c r="X29" s="53">
        <f t="shared" si="5"/>
        <v>1</v>
      </c>
      <c r="Y29" s="19" t="s">
        <v>168</v>
      </c>
      <c r="Z29" s="19" t="s">
        <v>169</v>
      </c>
      <c r="AA29" s="89">
        <f t="shared" si="1"/>
        <v>24</v>
      </c>
      <c r="AB29" s="94">
        <v>27</v>
      </c>
      <c r="AC29" s="102">
        <f t="shared" si="6"/>
        <v>1</v>
      </c>
      <c r="AD29" s="19" t="s">
        <v>170</v>
      </c>
      <c r="AE29" s="19" t="s">
        <v>139</v>
      </c>
      <c r="AF29" s="25">
        <f t="shared" si="2"/>
        <v>22</v>
      </c>
      <c r="AG29" s="19">
        <v>32</v>
      </c>
      <c r="AH29" s="53">
        <f t="shared" si="7"/>
        <v>1</v>
      </c>
      <c r="AI29" s="19" t="s">
        <v>170</v>
      </c>
      <c r="AJ29" s="19" t="s">
        <v>139</v>
      </c>
      <c r="AK29" s="25">
        <f t="shared" si="3"/>
        <v>18</v>
      </c>
      <c r="AL29" s="19">
        <v>18</v>
      </c>
      <c r="AM29" s="53">
        <f t="shared" si="8"/>
        <v>1</v>
      </c>
      <c r="AN29" s="19" t="s">
        <v>298</v>
      </c>
      <c r="AO29" s="19" t="s">
        <v>301</v>
      </c>
      <c r="AP29" s="20">
        <f t="shared" si="4"/>
        <v>82</v>
      </c>
      <c r="AQ29" s="158">
        <f>SUM(W29+AB29,AG29,AL29)</f>
        <v>95</v>
      </c>
      <c r="AR29" s="115">
        <f t="shared" si="10"/>
        <v>1</v>
      </c>
      <c r="AS29" s="19" t="s">
        <v>318</v>
      </c>
    </row>
    <row r="30" spans="1:45" s="26" customFormat="1" ht="225" x14ac:dyDescent="0.25">
      <c r="A30" s="20">
        <v>4</v>
      </c>
      <c r="B30" s="19" t="s">
        <v>51</v>
      </c>
      <c r="C30" s="20" t="s">
        <v>126</v>
      </c>
      <c r="D30" s="24" t="s">
        <v>171</v>
      </c>
      <c r="E30" s="19" t="s">
        <v>172</v>
      </c>
      <c r="F30" s="19" t="s">
        <v>101</v>
      </c>
      <c r="G30" s="19" t="s">
        <v>173</v>
      </c>
      <c r="H30" s="32" t="s">
        <v>174</v>
      </c>
      <c r="I30" s="38" t="s">
        <v>58</v>
      </c>
      <c r="J30" s="34" t="s">
        <v>131</v>
      </c>
      <c r="K30" s="32" t="s">
        <v>165</v>
      </c>
      <c r="L30" s="38">
        <v>30</v>
      </c>
      <c r="M30" s="38">
        <v>41</v>
      </c>
      <c r="N30" s="38">
        <v>41</v>
      </c>
      <c r="O30" s="38">
        <v>30</v>
      </c>
      <c r="P30" s="49">
        <f t="shared" si="14"/>
        <v>142</v>
      </c>
      <c r="Q30" s="42" t="s">
        <v>75</v>
      </c>
      <c r="R30" s="48" t="s">
        <v>166</v>
      </c>
      <c r="S30" s="32" t="s">
        <v>167</v>
      </c>
      <c r="T30" s="32" t="s">
        <v>135</v>
      </c>
      <c r="U30" s="43" t="s">
        <v>122</v>
      </c>
      <c r="V30" s="25">
        <f t="shared" si="0"/>
        <v>30</v>
      </c>
      <c r="W30" s="19">
        <v>31</v>
      </c>
      <c r="X30" s="53">
        <f t="shared" si="5"/>
        <v>1</v>
      </c>
      <c r="Y30" s="19" t="s">
        <v>175</v>
      </c>
      <c r="Z30" s="19" t="s">
        <v>169</v>
      </c>
      <c r="AA30" s="89">
        <f t="shared" si="1"/>
        <v>41</v>
      </c>
      <c r="AB30" s="94">
        <v>55</v>
      </c>
      <c r="AC30" s="102">
        <f t="shared" si="6"/>
        <v>1</v>
      </c>
      <c r="AD30" s="19" t="s">
        <v>176</v>
      </c>
      <c r="AE30" s="19" t="s">
        <v>139</v>
      </c>
      <c r="AF30" s="25">
        <f t="shared" si="2"/>
        <v>41</v>
      </c>
      <c r="AG30" s="19">
        <v>71</v>
      </c>
      <c r="AH30" s="53">
        <f t="shared" si="7"/>
        <v>1</v>
      </c>
      <c r="AI30" s="19" t="s">
        <v>272</v>
      </c>
      <c r="AJ30" s="19" t="s">
        <v>139</v>
      </c>
      <c r="AK30" s="25">
        <f t="shared" si="3"/>
        <v>30</v>
      </c>
      <c r="AL30" s="19">
        <v>30</v>
      </c>
      <c r="AM30" s="53">
        <f t="shared" si="8"/>
        <v>1</v>
      </c>
      <c r="AN30" s="19" t="s">
        <v>299</v>
      </c>
      <c r="AO30" s="19" t="s">
        <v>301</v>
      </c>
      <c r="AP30" s="20">
        <f t="shared" si="4"/>
        <v>142</v>
      </c>
      <c r="AQ30" s="158">
        <f t="shared" si="13"/>
        <v>187</v>
      </c>
      <c r="AR30" s="115">
        <f t="shared" si="10"/>
        <v>1</v>
      </c>
      <c r="AS30" s="19" t="s">
        <v>318</v>
      </c>
    </row>
    <row r="31" spans="1:45" s="26" customFormat="1" ht="270" x14ac:dyDescent="0.25">
      <c r="A31" s="20">
        <v>4</v>
      </c>
      <c r="B31" s="19" t="s">
        <v>51</v>
      </c>
      <c r="C31" s="20" t="s">
        <v>126</v>
      </c>
      <c r="D31" s="24" t="s">
        <v>177</v>
      </c>
      <c r="E31" s="19" t="s">
        <v>178</v>
      </c>
      <c r="F31" s="19" t="s">
        <v>101</v>
      </c>
      <c r="G31" s="19" t="s">
        <v>179</v>
      </c>
      <c r="H31" s="32" t="s">
        <v>180</v>
      </c>
      <c r="I31" s="38" t="s">
        <v>58</v>
      </c>
      <c r="J31" s="34" t="s">
        <v>131</v>
      </c>
      <c r="K31" s="32" t="s">
        <v>165</v>
      </c>
      <c r="L31" s="38">
        <v>4</v>
      </c>
      <c r="M31" s="38">
        <v>9</v>
      </c>
      <c r="N31" s="38">
        <v>9</v>
      </c>
      <c r="O31" s="38">
        <v>6</v>
      </c>
      <c r="P31" s="49">
        <f t="shared" si="14"/>
        <v>28</v>
      </c>
      <c r="Q31" s="42" t="s">
        <v>75</v>
      </c>
      <c r="R31" s="48" t="s">
        <v>166</v>
      </c>
      <c r="S31" s="32" t="s">
        <v>167</v>
      </c>
      <c r="T31" s="32" t="s">
        <v>135</v>
      </c>
      <c r="U31" s="43" t="s">
        <v>122</v>
      </c>
      <c r="V31" s="25">
        <f t="shared" si="0"/>
        <v>4</v>
      </c>
      <c r="W31" s="19">
        <v>18</v>
      </c>
      <c r="X31" s="53">
        <f t="shared" si="5"/>
        <v>1</v>
      </c>
      <c r="Y31" s="19" t="s">
        <v>181</v>
      </c>
      <c r="Z31" s="19" t="s">
        <v>169</v>
      </c>
      <c r="AA31" s="89">
        <f t="shared" si="1"/>
        <v>9</v>
      </c>
      <c r="AB31" s="94">
        <v>50</v>
      </c>
      <c r="AC31" s="102">
        <f t="shared" si="6"/>
        <v>1</v>
      </c>
      <c r="AD31" s="19" t="s">
        <v>182</v>
      </c>
      <c r="AE31" s="19" t="s">
        <v>139</v>
      </c>
      <c r="AF31" s="25">
        <f t="shared" si="2"/>
        <v>9</v>
      </c>
      <c r="AG31" s="19">
        <v>66</v>
      </c>
      <c r="AH31" s="53">
        <f t="shared" si="7"/>
        <v>1</v>
      </c>
      <c r="AI31" s="19" t="s">
        <v>273</v>
      </c>
      <c r="AJ31" s="19" t="s">
        <v>139</v>
      </c>
      <c r="AK31" s="25">
        <f t="shared" si="3"/>
        <v>6</v>
      </c>
      <c r="AL31" s="19">
        <v>6</v>
      </c>
      <c r="AM31" s="53">
        <f t="shared" si="8"/>
        <v>1</v>
      </c>
      <c r="AN31" s="19" t="s">
        <v>300</v>
      </c>
      <c r="AO31" s="19" t="s">
        <v>301</v>
      </c>
      <c r="AP31" s="20">
        <f t="shared" si="4"/>
        <v>28</v>
      </c>
      <c r="AQ31" s="158">
        <f t="shared" si="13"/>
        <v>140</v>
      </c>
      <c r="AR31" s="115">
        <f t="shared" si="10"/>
        <v>1</v>
      </c>
      <c r="AS31" s="19" t="s">
        <v>318</v>
      </c>
    </row>
    <row r="32" spans="1:45" s="5" customFormat="1" ht="15.75" x14ac:dyDescent="0.25">
      <c r="A32" s="10"/>
      <c r="B32" s="10"/>
      <c r="C32" s="10"/>
      <c r="D32" s="10"/>
      <c r="E32" s="13" t="s">
        <v>183</v>
      </c>
      <c r="F32" s="10"/>
      <c r="G32" s="10"/>
      <c r="H32" s="10"/>
      <c r="I32" s="10"/>
      <c r="J32" s="10"/>
      <c r="K32" s="10"/>
      <c r="L32" s="14"/>
      <c r="M32" s="14"/>
      <c r="N32" s="14"/>
      <c r="O32" s="14"/>
      <c r="P32" s="14"/>
      <c r="Q32" s="10"/>
      <c r="R32" s="10"/>
      <c r="S32" s="10"/>
      <c r="T32" s="10"/>
      <c r="U32" s="10"/>
      <c r="V32" s="14"/>
      <c r="W32" s="14"/>
      <c r="X32" s="14">
        <f>AVERAGE(X17:X31)*80%</f>
        <v>0.73710483167626029</v>
      </c>
      <c r="Y32" s="14"/>
      <c r="Z32" s="14"/>
      <c r="AA32" s="15"/>
      <c r="AB32" s="15"/>
      <c r="AC32" s="103">
        <f>AVERAGE(AC17:AC31)*80%</f>
        <v>0.79142533333333331</v>
      </c>
      <c r="AD32" s="14"/>
      <c r="AE32" s="14"/>
      <c r="AF32" s="14"/>
      <c r="AG32" s="14"/>
      <c r="AH32" s="14">
        <f>AVERAGE(AH17:AH31)*80%</f>
        <v>0.74631857918906408</v>
      </c>
      <c r="AI32" s="14"/>
      <c r="AJ32" s="14"/>
      <c r="AK32" s="14"/>
      <c r="AL32" s="14"/>
      <c r="AM32" s="157">
        <f>AVERAGE(AM17:AM31)*80%</f>
        <v>0.69264643080202704</v>
      </c>
      <c r="AN32" s="10"/>
      <c r="AO32" s="10"/>
      <c r="AP32" s="14"/>
      <c r="AQ32" s="122"/>
      <c r="AR32" s="116">
        <f>AVERAGE(AR17:AR31)*80%</f>
        <v>0.76967015273911821</v>
      </c>
      <c r="AS32" s="10"/>
    </row>
    <row r="33" spans="1:45" s="26" customFormat="1" ht="192.75" customHeight="1" x14ac:dyDescent="0.25">
      <c r="A33" s="57">
        <v>7</v>
      </c>
      <c r="B33" s="58" t="s">
        <v>184</v>
      </c>
      <c r="C33" s="58" t="s">
        <v>185</v>
      </c>
      <c r="D33" s="59" t="s">
        <v>186</v>
      </c>
      <c r="E33" s="60" t="s">
        <v>187</v>
      </c>
      <c r="F33" s="60" t="s">
        <v>188</v>
      </c>
      <c r="G33" s="60" t="s">
        <v>189</v>
      </c>
      <c r="H33" s="60" t="s">
        <v>190</v>
      </c>
      <c r="I33" s="61" t="s">
        <v>191</v>
      </c>
      <c r="J33" s="60" t="s">
        <v>192</v>
      </c>
      <c r="K33" s="60" t="s">
        <v>193</v>
      </c>
      <c r="L33" s="62" t="s">
        <v>194</v>
      </c>
      <c r="M33" s="63">
        <v>0.8</v>
      </c>
      <c r="N33" s="62" t="s">
        <v>194</v>
      </c>
      <c r="O33" s="64">
        <v>0.8</v>
      </c>
      <c r="P33" s="64">
        <v>0.8</v>
      </c>
      <c r="Q33" s="65" t="s">
        <v>120</v>
      </c>
      <c r="R33" s="65" t="s">
        <v>195</v>
      </c>
      <c r="S33" s="60" t="s">
        <v>196</v>
      </c>
      <c r="T33" s="60" t="s">
        <v>197</v>
      </c>
      <c r="U33" s="66" t="s">
        <v>198</v>
      </c>
      <c r="V33" s="67" t="str">
        <f>L33</f>
        <v>No programada</v>
      </c>
      <c r="W33" s="58" t="s">
        <v>66</v>
      </c>
      <c r="X33" s="58" t="s">
        <v>66</v>
      </c>
      <c r="Y33" s="58" t="s">
        <v>67</v>
      </c>
      <c r="Z33" s="58" t="s">
        <v>66</v>
      </c>
      <c r="AA33" s="82">
        <f>M33</f>
        <v>0.8</v>
      </c>
      <c r="AB33" s="111">
        <v>1</v>
      </c>
      <c r="AC33" s="104">
        <f t="shared" ref="AC33:AC37" si="15">IF(AB33/AA33&gt;100%,100%,AB33/AA33)</f>
        <v>1</v>
      </c>
      <c r="AD33" s="105" t="s">
        <v>199</v>
      </c>
      <c r="AE33" s="58" t="s">
        <v>200</v>
      </c>
      <c r="AF33" s="67" t="str">
        <f>N33</f>
        <v>No programada</v>
      </c>
      <c r="AG33" s="58" t="s">
        <v>194</v>
      </c>
      <c r="AH33" s="69" t="s">
        <v>194</v>
      </c>
      <c r="AI33" s="58" t="s">
        <v>194</v>
      </c>
      <c r="AJ33" s="58" t="s">
        <v>274</v>
      </c>
      <c r="AK33" s="68">
        <f>O33</f>
        <v>0.8</v>
      </c>
      <c r="AL33" s="156">
        <v>1</v>
      </c>
      <c r="AM33" s="69">
        <f t="shared" ref="AM33:AM35" si="16">IF(AL33/AK33&gt;100%,100%,AL33/AK33)</f>
        <v>1</v>
      </c>
      <c r="AN33" s="58" t="s">
        <v>302</v>
      </c>
      <c r="AO33" s="58" t="s">
        <v>303</v>
      </c>
      <c r="AP33" s="96">
        <f>P33</f>
        <v>0.8</v>
      </c>
      <c r="AQ33" s="121">
        <f>AVERAGE(AB33,AL33)</f>
        <v>1</v>
      </c>
      <c r="AR33" s="117">
        <f t="shared" ref="AR33:AR39" si="17">IF(AQ33/AP33&gt;100%,100%,AQ33/AP33)</f>
        <v>1</v>
      </c>
      <c r="AS33" s="105" t="s">
        <v>318</v>
      </c>
    </row>
    <row r="34" spans="1:45" s="26" customFormat="1" ht="105" x14ac:dyDescent="0.25">
      <c r="A34" s="57">
        <v>7</v>
      </c>
      <c r="B34" s="58" t="s">
        <v>184</v>
      </c>
      <c r="C34" s="58" t="s">
        <v>185</v>
      </c>
      <c r="D34" s="71" t="s">
        <v>201</v>
      </c>
      <c r="E34" s="65" t="s">
        <v>202</v>
      </c>
      <c r="F34" s="65" t="s">
        <v>188</v>
      </c>
      <c r="G34" s="65" t="s">
        <v>203</v>
      </c>
      <c r="H34" s="65" t="s">
        <v>204</v>
      </c>
      <c r="I34" s="65" t="s">
        <v>205</v>
      </c>
      <c r="J34" s="65" t="s">
        <v>192</v>
      </c>
      <c r="K34" s="65" t="s">
        <v>206</v>
      </c>
      <c r="L34" s="72">
        <v>1</v>
      </c>
      <c r="M34" s="72">
        <v>1</v>
      </c>
      <c r="N34" s="72">
        <v>1</v>
      </c>
      <c r="O34" s="73">
        <v>1</v>
      </c>
      <c r="P34" s="73">
        <v>1</v>
      </c>
      <c r="Q34" s="65" t="s">
        <v>120</v>
      </c>
      <c r="R34" s="65" t="s">
        <v>207</v>
      </c>
      <c r="S34" s="65" t="s">
        <v>208</v>
      </c>
      <c r="T34" s="60" t="s">
        <v>197</v>
      </c>
      <c r="U34" s="66" t="s">
        <v>209</v>
      </c>
      <c r="V34" s="68">
        <f t="shared" ref="V34:V39" si="18">L34</f>
        <v>1</v>
      </c>
      <c r="W34" s="70">
        <v>1</v>
      </c>
      <c r="X34" s="69">
        <f t="shared" ref="X34:X39" si="19">IF(W34/V34&gt;100%,100%,W34/V34)</f>
        <v>1</v>
      </c>
      <c r="Y34" s="58" t="s">
        <v>210</v>
      </c>
      <c r="Z34" s="58" t="s">
        <v>211</v>
      </c>
      <c r="AA34" s="82">
        <f t="shared" ref="AA34:AB39" si="20">M34</f>
        <v>1</v>
      </c>
      <c r="AB34" s="111">
        <v>1</v>
      </c>
      <c r="AC34" s="104">
        <f t="shared" si="15"/>
        <v>1</v>
      </c>
      <c r="AD34" s="58" t="s">
        <v>212</v>
      </c>
      <c r="AE34" s="58"/>
      <c r="AF34" s="68">
        <f t="shared" ref="AF34:AF39" si="21">N34</f>
        <v>1</v>
      </c>
      <c r="AG34" s="77">
        <v>1</v>
      </c>
      <c r="AH34" s="130">
        <f t="shared" ref="AH34:AH39" si="22">IF(AG34/AF34&gt;100%,100%,AG34/AF34)</f>
        <v>1</v>
      </c>
      <c r="AI34" s="58" t="s">
        <v>276</v>
      </c>
      <c r="AJ34" s="58" t="s">
        <v>275</v>
      </c>
      <c r="AK34" s="68">
        <f t="shared" ref="AK34:AK37" si="23">O34</f>
        <v>1</v>
      </c>
      <c r="AL34" s="156">
        <v>1</v>
      </c>
      <c r="AM34" s="69">
        <f t="shared" si="16"/>
        <v>1</v>
      </c>
      <c r="AN34" s="58" t="s">
        <v>304</v>
      </c>
      <c r="AO34" s="58" t="s">
        <v>275</v>
      </c>
      <c r="AP34" s="96">
        <f t="shared" ref="AP34:AP39" si="24">P34</f>
        <v>1</v>
      </c>
      <c r="AQ34" s="121">
        <f>AVERAGE(W34,AB34,AG34,AL34)</f>
        <v>1</v>
      </c>
      <c r="AR34" s="117">
        <f t="shared" si="17"/>
        <v>1</v>
      </c>
      <c r="AS34" s="58" t="s">
        <v>318</v>
      </c>
    </row>
    <row r="35" spans="1:45" s="26" customFormat="1" ht="120" x14ac:dyDescent="0.25">
      <c r="A35" s="57">
        <v>7</v>
      </c>
      <c r="B35" s="58" t="s">
        <v>184</v>
      </c>
      <c r="C35" s="58" t="s">
        <v>213</v>
      </c>
      <c r="D35" s="71" t="s">
        <v>214</v>
      </c>
      <c r="E35" s="65" t="s">
        <v>215</v>
      </c>
      <c r="F35" s="65" t="s">
        <v>188</v>
      </c>
      <c r="G35" s="65" t="s">
        <v>216</v>
      </c>
      <c r="H35" s="65" t="s">
        <v>217</v>
      </c>
      <c r="I35" s="65" t="s">
        <v>218</v>
      </c>
      <c r="J35" s="65" t="s">
        <v>192</v>
      </c>
      <c r="K35" s="65" t="s">
        <v>219</v>
      </c>
      <c r="L35" s="62" t="s">
        <v>194</v>
      </c>
      <c r="M35" s="63">
        <v>1</v>
      </c>
      <c r="N35" s="63">
        <v>1</v>
      </c>
      <c r="O35" s="64">
        <v>1</v>
      </c>
      <c r="P35" s="64">
        <v>1</v>
      </c>
      <c r="Q35" s="65" t="s">
        <v>120</v>
      </c>
      <c r="R35" s="65" t="s">
        <v>220</v>
      </c>
      <c r="S35" s="65" t="s">
        <v>221</v>
      </c>
      <c r="T35" s="60" t="s">
        <v>197</v>
      </c>
      <c r="U35" s="66" t="s">
        <v>222</v>
      </c>
      <c r="V35" s="67" t="str">
        <f t="shared" si="18"/>
        <v>No programada</v>
      </c>
      <c r="W35" s="58" t="s">
        <v>66</v>
      </c>
      <c r="X35" s="58" t="s">
        <v>66</v>
      </c>
      <c r="Y35" s="58" t="s">
        <v>67</v>
      </c>
      <c r="Z35" s="58" t="s">
        <v>66</v>
      </c>
      <c r="AA35" s="82">
        <f t="shared" si="20"/>
        <v>1</v>
      </c>
      <c r="AB35" s="111">
        <v>1</v>
      </c>
      <c r="AC35" s="104">
        <f t="shared" si="15"/>
        <v>1</v>
      </c>
      <c r="AD35" s="110" t="s">
        <v>223</v>
      </c>
      <c r="AE35" s="58" t="s">
        <v>224</v>
      </c>
      <c r="AF35" s="68">
        <f t="shared" si="21"/>
        <v>1</v>
      </c>
      <c r="AG35" s="77">
        <v>1</v>
      </c>
      <c r="AH35" s="130">
        <f t="shared" si="22"/>
        <v>1</v>
      </c>
      <c r="AI35" s="58" t="s">
        <v>277</v>
      </c>
      <c r="AJ35" s="57" t="s">
        <v>278</v>
      </c>
      <c r="AK35" s="68">
        <f t="shared" si="23"/>
        <v>1</v>
      </c>
      <c r="AL35" s="156">
        <v>1</v>
      </c>
      <c r="AM35" s="69">
        <f t="shared" si="16"/>
        <v>1</v>
      </c>
      <c r="AN35" s="58" t="s">
        <v>305</v>
      </c>
      <c r="AO35" s="58" t="s">
        <v>306</v>
      </c>
      <c r="AP35" s="96">
        <f t="shared" si="24"/>
        <v>1</v>
      </c>
      <c r="AQ35" s="121">
        <f>AVERAGE(AB35,AG35,AL35)</f>
        <v>1</v>
      </c>
      <c r="AR35" s="117">
        <f t="shared" si="17"/>
        <v>1</v>
      </c>
      <c r="AS35" s="58" t="s">
        <v>318</v>
      </c>
    </row>
    <row r="36" spans="1:45" s="26" customFormat="1" ht="105" x14ac:dyDescent="0.25">
      <c r="A36" s="57">
        <v>7</v>
      </c>
      <c r="B36" s="58" t="s">
        <v>184</v>
      </c>
      <c r="C36" s="58" t="s">
        <v>185</v>
      </c>
      <c r="D36" s="71" t="s">
        <v>225</v>
      </c>
      <c r="E36" s="65" t="s">
        <v>226</v>
      </c>
      <c r="F36" s="65" t="s">
        <v>188</v>
      </c>
      <c r="G36" s="65" t="s">
        <v>227</v>
      </c>
      <c r="H36" s="65" t="s">
        <v>228</v>
      </c>
      <c r="I36" s="65" t="s">
        <v>205</v>
      </c>
      <c r="J36" s="65" t="s">
        <v>104</v>
      </c>
      <c r="K36" s="65" t="s">
        <v>227</v>
      </c>
      <c r="L36" s="63">
        <v>1</v>
      </c>
      <c r="M36" s="63">
        <v>1</v>
      </c>
      <c r="N36" s="62" t="s">
        <v>194</v>
      </c>
      <c r="O36" s="64" t="s">
        <v>194</v>
      </c>
      <c r="P36" s="64">
        <v>1</v>
      </c>
      <c r="Q36" s="65" t="s">
        <v>75</v>
      </c>
      <c r="R36" s="65" t="s">
        <v>229</v>
      </c>
      <c r="S36" s="65" t="s">
        <v>229</v>
      </c>
      <c r="T36" s="60" t="s">
        <v>197</v>
      </c>
      <c r="U36" s="66" t="s">
        <v>209</v>
      </c>
      <c r="V36" s="68">
        <f t="shared" si="18"/>
        <v>1</v>
      </c>
      <c r="W36" s="70">
        <v>1</v>
      </c>
      <c r="X36" s="69">
        <f t="shared" si="19"/>
        <v>1</v>
      </c>
      <c r="Y36" s="58" t="s">
        <v>230</v>
      </c>
      <c r="Z36" s="58" t="s">
        <v>231</v>
      </c>
      <c r="AA36" s="82">
        <f t="shared" si="20"/>
        <v>1</v>
      </c>
      <c r="AB36" s="111">
        <v>1</v>
      </c>
      <c r="AC36" s="108">
        <f t="shared" si="15"/>
        <v>1</v>
      </c>
      <c r="AD36" s="106" t="s">
        <v>232</v>
      </c>
      <c r="AE36" s="109" t="s">
        <v>233</v>
      </c>
      <c r="AF36" s="67" t="str">
        <f t="shared" si="21"/>
        <v>No programada</v>
      </c>
      <c r="AG36" s="58" t="s">
        <v>194</v>
      </c>
      <c r="AH36" s="130" t="s">
        <v>194</v>
      </c>
      <c r="AI36" s="58" t="s">
        <v>194</v>
      </c>
      <c r="AJ36" s="58" t="s">
        <v>274</v>
      </c>
      <c r="AK36" s="67" t="str">
        <f t="shared" si="23"/>
        <v>No programada</v>
      </c>
      <c r="AL36" s="68" t="s">
        <v>307</v>
      </c>
      <c r="AM36" s="69" t="s">
        <v>307</v>
      </c>
      <c r="AN36" s="58" t="s">
        <v>261</v>
      </c>
      <c r="AO36" s="58" t="s">
        <v>261</v>
      </c>
      <c r="AP36" s="96">
        <f t="shared" si="24"/>
        <v>1</v>
      </c>
      <c r="AQ36" s="121">
        <f>AVERAGE(W36,AB36)</f>
        <v>1</v>
      </c>
      <c r="AR36" s="117">
        <f t="shared" si="17"/>
        <v>1</v>
      </c>
      <c r="AS36" s="58" t="s">
        <v>318</v>
      </c>
    </row>
    <row r="37" spans="1:45" s="26" customFormat="1" ht="120" x14ac:dyDescent="0.25">
      <c r="A37" s="57">
        <v>7</v>
      </c>
      <c r="B37" s="58" t="s">
        <v>184</v>
      </c>
      <c r="C37" s="58" t="s">
        <v>185</v>
      </c>
      <c r="D37" s="71" t="s">
        <v>234</v>
      </c>
      <c r="E37" s="65" t="s">
        <v>235</v>
      </c>
      <c r="F37" s="65" t="s">
        <v>188</v>
      </c>
      <c r="G37" s="65" t="s">
        <v>236</v>
      </c>
      <c r="H37" s="65" t="s">
        <v>237</v>
      </c>
      <c r="I37" s="65" t="s">
        <v>119</v>
      </c>
      <c r="J37" s="65" t="s">
        <v>131</v>
      </c>
      <c r="K37" s="65" t="s">
        <v>236</v>
      </c>
      <c r="L37" s="74">
        <v>0</v>
      </c>
      <c r="M37" s="74">
        <v>1</v>
      </c>
      <c r="N37" s="75">
        <v>1</v>
      </c>
      <c r="O37" s="76">
        <v>0</v>
      </c>
      <c r="P37" s="76">
        <v>2</v>
      </c>
      <c r="Q37" s="65" t="s">
        <v>75</v>
      </c>
      <c r="R37" s="65" t="s">
        <v>229</v>
      </c>
      <c r="S37" s="65" t="s">
        <v>229</v>
      </c>
      <c r="T37" s="60" t="s">
        <v>197</v>
      </c>
      <c r="U37" s="60" t="s">
        <v>197</v>
      </c>
      <c r="V37" s="70">
        <f t="shared" si="18"/>
        <v>0</v>
      </c>
      <c r="W37" s="58" t="s">
        <v>66</v>
      </c>
      <c r="X37" s="58" t="s">
        <v>66</v>
      </c>
      <c r="Y37" s="58" t="s">
        <v>67</v>
      </c>
      <c r="Z37" s="58" t="s">
        <v>66</v>
      </c>
      <c r="AA37" s="90">
        <f t="shared" si="20"/>
        <v>1</v>
      </c>
      <c r="AB37" s="112">
        <f t="shared" si="20"/>
        <v>1</v>
      </c>
      <c r="AC37" s="108">
        <f t="shared" si="15"/>
        <v>1</v>
      </c>
      <c r="AD37" s="107" t="s">
        <v>238</v>
      </c>
      <c r="AE37" s="109" t="s">
        <v>239</v>
      </c>
      <c r="AF37" s="67">
        <f t="shared" si="21"/>
        <v>1</v>
      </c>
      <c r="AG37" s="58">
        <v>1</v>
      </c>
      <c r="AH37" s="130">
        <f t="shared" si="22"/>
        <v>1</v>
      </c>
      <c r="AI37" s="58" t="s">
        <v>279</v>
      </c>
      <c r="AJ37" s="58" t="s">
        <v>280</v>
      </c>
      <c r="AK37" s="67">
        <f t="shared" si="23"/>
        <v>0</v>
      </c>
      <c r="AL37" s="68" t="s">
        <v>307</v>
      </c>
      <c r="AM37" s="69" t="s">
        <v>307</v>
      </c>
      <c r="AN37" s="58" t="s">
        <v>307</v>
      </c>
      <c r="AO37" s="58" t="s">
        <v>307</v>
      </c>
      <c r="AP37" s="97">
        <f t="shared" si="24"/>
        <v>2</v>
      </c>
      <c r="AQ37" s="152">
        <f>SUM(AB37,AG37)</f>
        <v>2</v>
      </c>
      <c r="AR37" s="117">
        <f t="shared" si="17"/>
        <v>1</v>
      </c>
      <c r="AS37" s="109" t="s">
        <v>318</v>
      </c>
    </row>
    <row r="38" spans="1:45" s="148" customFormat="1" ht="120" x14ac:dyDescent="0.25">
      <c r="A38" s="131">
        <v>5</v>
      </c>
      <c r="B38" s="132" t="s">
        <v>240</v>
      </c>
      <c r="C38" s="132" t="s">
        <v>241</v>
      </c>
      <c r="D38" s="133" t="s">
        <v>242</v>
      </c>
      <c r="E38" s="134" t="s">
        <v>243</v>
      </c>
      <c r="F38" s="134" t="s">
        <v>188</v>
      </c>
      <c r="G38" s="134" t="s">
        <v>244</v>
      </c>
      <c r="H38" s="134" t="s">
        <v>245</v>
      </c>
      <c r="I38" s="134" t="s">
        <v>205</v>
      </c>
      <c r="J38" s="134" t="s">
        <v>59</v>
      </c>
      <c r="K38" s="134" t="s">
        <v>244</v>
      </c>
      <c r="L38" s="135">
        <v>0.33</v>
      </c>
      <c r="M38" s="135">
        <v>0.67</v>
      </c>
      <c r="N38" s="135">
        <v>0.84</v>
      </c>
      <c r="O38" s="136">
        <v>1</v>
      </c>
      <c r="P38" s="136">
        <v>1</v>
      </c>
      <c r="Q38" s="134" t="s">
        <v>120</v>
      </c>
      <c r="R38" s="134" t="s">
        <v>246</v>
      </c>
      <c r="S38" s="134" t="s">
        <v>247</v>
      </c>
      <c r="T38" s="137" t="s">
        <v>197</v>
      </c>
      <c r="U38" s="138" t="s">
        <v>248</v>
      </c>
      <c r="V38" s="139">
        <f t="shared" si="18"/>
        <v>0.33</v>
      </c>
      <c r="W38" s="140">
        <v>0.90910000000000002</v>
      </c>
      <c r="X38" s="140">
        <f t="shared" si="19"/>
        <v>1</v>
      </c>
      <c r="Y38" s="139" t="s">
        <v>249</v>
      </c>
      <c r="Z38" s="139" t="s">
        <v>250</v>
      </c>
      <c r="AA38" s="141">
        <f t="shared" si="20"/>
        <v>0.67</v>
      </c>
      <c r="AB38" s="111" t="s">
        <v>260</v>
      </c>
      <c r="AC38" s="142" t="s">
        <v>261</v>
      </c>
      <c r="AD38" s="143" t="s">
        <v>286</v>
      </c>
      <c r="AE38" s="144" t="s">
        <v>251</v>
      </c>
      <c r="AF38" s="139">
        <v>0</v>
      </c>
      <c r="AG38" s="139" t="s">
        <v>262</v>
      </c>
      <c r="AH38" s="145" t="s">
        <v>284</v>
      </c>
      <c r="AI38" s="139" t="s">
        <v>281</v>
      </c>
      <c r="AJ38" s="139" t="s">
        <v>281</v>
      </c>
      <c r="AK38" s="139" t="s">
        <v>282</v>
      </c>
      <c r="AL38" s="139" t="s">
        <v>307</v>
      </c>
      <c r="AM38" s="69" t="s">
        <v>307</v>
      </c>
      <c r="AN38" s="139" t="s">
        <v>308</v>
      </c>
      <c r="AO38" s="139" t="s">
        <v>309</v>
      </c>
      <c r="AP38" s="146">
        <f t="shared" si="24"/>
        <v>1</v>
      </c>
      <c r="AQ38" s="121">
        <v>1</v>
      </c>
      <c r="AR38" s="147">
        <f t="shared" si="17"/>
        <v>1</v>
      </c>
      <c r="AS38" s="132" t="s">
        <v>318</v>
      </c>
    </row>
    <row r="39" spans="1:45" s="148" customFormat="1" ht="122.25" customHeight="1" x14ac:dyDescent="0.25">
      <c r="A39" s="131">
        <v>5</v>
      </c>
      <c r="B39" s="132" t="s">
        <v>240</v>
      </c>
      <c r="C39" s="132" t="s">
        <v>241</v>
      </c>
      <c r="D39" s="133" t="s">
        <v>252</v>
      </c>
      <c r="E39" s="134" t="s">
        <v>253</v>
      </c>
      <c r="F39" s="134" t="s">
        <v>188</v>
      </c>
      <c r="G39" s="134" t="s">
        <v>244</v>
      </c>
      <c r="H39" s="134" t="s">
        <v>254</v>
      </c>
      <c r="I39" s="134" t="s">
        <v>119</v>
      </c>
      <c r="J39" s="134" t="s">
        <v>59</v>
      </c>
      <c r="K39" s="134" t="s">
        <v>244</v>
      </c>
      <c r="L39" s="135">
        <v>0.2</v>
      </c>
      <c r="M39" s="135">
        <v>0.4</v>
      </c>
      <c r="N39" s="135">
        <v>0.6</v>
      </c>
      <c r="O39" s="136">
        <v>0.8</v>
      </c>
      <c r="P39" s="136">
        <v>0.8</v>
      </c>
      <c r="Q39" s="134" t="s">
        <v>120</v>
      </c>
      <c r="R39" s="134" t="s">
        <v>246</v>
      </c>
      <c r="S39" s="134" t="s">
        <v>255</v>
      </c>
      <c r="T39" s="137" t="s">
        <v>197</v>
      </c>
      <c r="U39" s="138" t="s">
        <v>248</v>
      </c>
      <c r="V39" s="139">
        <f t="shared" si="18"/>
        <v>0.2</v>
      </c>
      <c r="W39" s="140">
        <v>0.68420000000000003</v>
      </c>
      <c r="X39" s="140">
        <f t="shared" si="19"/>
        <v>1</v>
      </c>
      <c r="Y39" s="139" t="s">
        <v>256</v>
      </c>
      <c r="Z39" s="139" t="s">
        <v>250</v>
      </c>
      <c r="AA39" s="141">
        <f t="shared" si="20"/>
        <v>0.4</v>
      </c>
      <c r="AB39" s="149">
        <v>0.85</v>
      </c>
      <c r="AC39" s="149">
        <f>IF(AB39/AA39&gt;100%,100%,AB39/AA39)</f>
        <v>1</v>
      </c>
      <c r="AD39" s="150" t="s">
        <v>259</v>
      </c>
      <c r="AE39" s="139" t="s">
        <v>287</v>
      </c>
      <c r="AF39" s="139">
        <f t="shared" si="21"/>
        <v>0.6</v>
      </c>
      <c r="AG39" s="151">
        <v>0.97</v>
      </c>
      <c r="AH39" s="145">
        <f t="shared" si="22"/>
        <v>1</v>
      </c>
      <c r="AI39" s="139" t="s">
        <v>283</v>
      </c>
      <c r="AJ39" s="139" t="s">
        <v>283</v>
      </c>
      <c r="AK39" s="139" t="s">
        <v>283</v>
      </c>
      <c r="AL39" s="139">
        <f>O39</f>
        <v>0.8</v>
      </c>
      <c r="AM39" s="69">
        <f>33/37</f>
        <v>0.89189189189189189</v>
      </c>
      <c r="AN39" s="139" t="s">
        <v>310</v>
      </c>
      <c r="AO39" s="139" t="s">
        <v>311</v>
      </c>
      <c r="AP39" s="146">
        <f t="shared" si="24"/>
        <v>0.8</v>
      </c>
      <c r="AQ39" s="121">
        <f>AM39</f>
        <v>0.89189189189189189</v>
      </c>
      <c r="AR39" s="147">
        <f t="shared" si="17"/>
        <v>1</v>
      </c>
      <c r="AS39" s="150" t="s">
        <v>318</v>
      </c>
    </row>
    <row r="40" spans="1:45" s="5" customFormat="1" ht="15.75" x14ac:dyDescent="0.25">
      <c r="A40" s="10"/>
      <c r="B40" s="10"/>
      <c r="C40" s="10"/>
      <c r="D40" s="10"/>
      <c r="E40" s="11" t="s">
        <v>257</v>
      </c>
      <c r="F40" s="11"/>
      <c r="G40" s="11"/>
      <c r="H40" s="11"/>
      <c r="I40" s="11"/>
      <c r="J40" s="11"/>
      <c r="K40" s="11"/>
      <c r="L40" s="12"/>
      <c r="M40" s="12"/>
      <c r="N40" s="12"/>
      <c r="O40" s="12"/>
      <c r="P40" s="12"/>
      <c r="Q40" s="11"/>
      <c r="R40" s="10"/>
      <c r="S40" s="10"/>
      <c r="T40" s="10"/>
      <c r="U40" s="10"/>
      <c r="V40" s="12"/>
      <c r="W40" s="12"/>
      <c r="X40" s="56">
        <f>AVERAGE(X33:X39)*20%</f>
        <v>0.2</v>
      </c>
      <c r="Y40" s="10"/>
      <c r="Z40" s="10"/>
      <c r="AA40" s="16"/>
      <c r="AB40" s="83"/>
      <c r="AC40" s="91">
        <f>AVERAGE(AC33:AC39)*20%</f>
        <v>0.2</v>
      </c>
      <c r="AD40" s="10"/>
      <c r="AE40" s="10"/>
      <c r="AF40" s="12"/>
      <c r="AG40" s="12"/>
      <c r="AH40" s="91">
        <f>AVERAGE(AH33:AH39)*20%</f>
        <v>0.2</v>
      </c>
      <c r="AI40" s="10"/>
      <c r="AJ40" s="10"/>
      <c r="AK40" s="12"/>
      <c r="AL40" s="12"/>
      <c r="AM40" s="56">
        <f>AVERAGE(AM33:AM39)*20%</f>
        <v>0.19459459459459461</v>
      </c>
      <c r="AN40" s="10"/>
      <c r="AO40" s="10"/>
      <c r="AP40" s="12"/>
      <c r="AQ40" s="123"/>
      <c r="AR40" s="118">
        <f>AVERAGE(AR33:AR39)*20%</f>
        <v>0.2</v>
      </c>
      <c r="AS40" s="10"/>
    </row>
    <row r="41" spans="1:45" s="9" customFormat="1" ht="18.75" x14ac:dyDescent="0.3">
      <c r="A41" s="6"/>
      <c r="B41" s="6"/>
      <c r="C41" s="6"/>
      <c r="D41" s="6"/>
      <c r="E41" s="7" t="s">
        <v>258</v>
      </c>
      <c r="F41" s="6"/>
      <c r="G41" s="6"/>
      <c r="H41" s="6"/>
      <c r="I41" s="6"/>
      <c r="J41" s="6"/>
      <c r="K41" s="6"/>
      <c r="L41" s="8"/>
      <c r="M41" s="8"/>
      <c r="N41" s="8"/>
      <c r="O41" s="8"/>
      <c r="P41" s="8"/>
      <c r="Q41" s="6"/>
      <c r="R41" s="6"/>
      <c r="S41" s="6"/>
      <c r="T41" s="6"/>
      <c r="U41" s="6"/>
      <c r="V41" s="8"/>
      <c r="W41" s="8"/>
      <c r="X41" s="78">
        <f>X32+X40</f>
        <v>0.93710483167626024</v>
      </c>
      <c r="Y41" s="6"/>
      <c r="Z41" s="6"/>
      <c r="AA41" s="17"/>
      <c r="AB41" s="17"/>
      <c r="AC41" s="113">
        <f>AC32+AC40</f>
        <v>0.99142533333333338</v>
      </c>
      <c r="AD41" s="6"/>
      <c r="AE41" s="6"/>
      <c r="AF41" s="8"/>
      <c r="AG41" s="8"/>
      <c r="AH41" s="78">
        <f>AH32+AH40</f>
        <v>0.94631857918906404</v>
      </c>
      <c r="AI41" s="6"/>
      <c r="AJ41" s="6"/>
      <c r="AK41" s="8"/>
      <c r="AL41" s="8"/>
      <c r="AM41" s="78">
        <f>AM32+AM40</f>
        <v>0.88724102539662164</v>
      </c>
      <c r="AN41" s="6"/>
      <c r="AO41" s="6"/>
      <c r="AP41" s="8"/>
      <c r="AQ41" s="124"/>
      <c r="AR41" s="119">
        <f>AR32+AR40</f>
        <v>0.96967015273911827</v>
      </c>
      <c r="AS41" s="6"/>
    </row>
    <row r="44" spans="1:45" x14ac:dyDescent="0.25">
      <c r="W44" s="55"/>
      <c r="X44" s="55"/>
    </row>
    <row r="45" spans="1:45" x14ac:dyDescent="0.25">
      <c r="W45" s="54"/>
    </row>
  </sheetData>
  <autoFilter ref="A16:AS16" xr:uid="{00000000-0001-0000-0000-000000000000}"/>
  <mergeCells count="22">
    <mergeCell ref="R14:U15"/>
    <mergeCell ref="F4:K4"/>
    <mergeCell ref="H5:K5"/>
    <mergeCell ref="H6:K6"/>
    <mergeCell ref="H7:K7"/>
    <mergeCell ref="H8:K8"/>
    <mergeCell ref="H10:K10"/>
    <mergeCell ref="H12:K12"/>
    <mergeCell ref="A14:B15"/>
    <mergeCell ref="C14:C16"/>
    <mergeCell ref="A1:K1"/>
    <mergeCell ref="D14:F15"/>
    <mergeCell ref="G14:Q15"/>
    <mergeCell ref="A2:K2"/>
    <mergeCell ref="L1:P1"/>
    <mergeCell ref="H9:K9"/>
    <mergeCell ref="H11:K11"/>
    <mergeCell ref="V14:Z15"/>
    <mergeCell ref="AA14:AE15"/>
    <mergeCell ref="AF14:AJ15"/>
    <mergeCell ref="AK14:AO15"/>
    <mergeCell ref="AP14:AS15"/>
  </mergeCells>
  <dataValidations count="1">
    <dataValidation allowBlank="1" showInputMessage="1" showErrorMessage="1" error="Escriba un texto " promptTitle="Cualquier contenido" sqref="F16 F3:F13" xr:uid="{00000000-0002-0000-0000-000000000000}"/>
  </dataValidations>
  <hyperlinks>
    <hyperlink ref="AD37" r:id="rId1" xr:uid="{CDBB6DCA-F963-4B2A-8BA1-D2D820972D0E}"/>
  </hyperlinks>
  <pageMargins left="0.7" right="0.7" top="0.75" bottom="0.75" header="0.3" footer="0.3"/>
  <pageSetup paperSize="9" orientation="portrait" r:id="rId2"/>
  <ignoredErrors>
    <ignoredError sqref="D17:D18" numberStoredAsText="1"/>
  </ignoredErrors>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error="Escriba un texto " promptTitle="Cualquier contenido" xr:uid="{00000000-0002-0000-0000-000001000000}">
          <x14:formula1>
            <xm:f>Listas!$A$2:$A$4</xm:f>
          </x14:formula1>
          <xm:sqref>F1 F14:F15 F17:F23 F25:F32 F40:F1048576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11.42578125" defaultRowHeight="15" x14ac:dyDescent="0.25"/>
  <cols>
    <col min="1" max="1" width="34.5703125" bestFit="1" customWidth="1"/>
  </cols>
  <sheetData>
    <row r="1" spans="1:1" x14ac:dyDescent="0.25">
      <c r="A1" t="s">
        <v>30</v>
      </c>
    </row>
    <row r="2" spans="1:1" x14ac:dyDescent="0.25">
      <c r="A2" t="s">
        <v>101</v>
      </c>
    </row>
    <row r="3" spans="1:1" x14ac:dyDescent="0.25">
      <c r="A3" t="s">
        <v>55</v>
      </c>
    </row>
    <row r="4" spans="1:1" x14ac:dyDescent="0.25">
      <c r="A4" t="s">
        <v>188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cb614e-b45f-4877-aa77-0fc3e5f2c8f0" xsi:nil="true"/>
    <lcf76f155ced4ddcb4097134ff3c332f xmlns="f8dc1254-f694-4df3-a50d-d4e607c93dc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79AF05B0CA4944BB83126E48AFF4035" ma:contentTypeVersion="15" ma:contentTypeDescription="Crear nuevo documento." ma:contentTypeScope="" ma:versionID="9d19657c730e78c3d355ddf0d62e8d13">
  <xsd:schema xmlns:xsd="http://www.w3.org/2001/XMLSchema" xmlns:xs="http://www.w3.org/2001/XMLSchema" xmlns:p="http://schemas.microsoft.com/office/2006/metadata/properties" xmlns:ns2="f8dc1254-f694-4df3-a50d-d4e607c93dc9" xmlns:ns3="20cb614e-b45f-4877-aa77-0fc3e5f2c8f0" targetNamespace="http://schemas.microsoft.com/office/2006/metadata/properties" ma:root="true" ma:fieldsID="17866b5252e4077bf448069177ed2070" ns2:_="" ns3:_="">
    <xsd:import namespace="f8dc1254-f694-4df3-a50d-d4e607c93dc9"/>
    <xsd:import namespace="20cb614e-b45f-4877-aa77-0fc3e5f2c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dc1254-f694-4df3-a50d-d4e607c93d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0cb614e-b45f-4877-aa77-0fc3e5f2c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d5d71684-cc2f-47e5-af77-6d773671f415}" ma:internalName="TaxCatchAll" ma:showField="CatchAllData" ma:web="20cb614e-b45f-4877-aa77-0fc3e5f2c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D912C2-67FF-4F74-B857-B8D2F5FE6CA6}">
  <ds:schemaRefs>
    <ds:schemaRef ds:uri="http://schemas.openxmlformats.org/package/2006/metadata/core-properties"/>
    <ds:schemaRef ds:uri="http://purl.org/dc/terms/"/>
    <ds:schemaRef ds:uri="http://purl.org/dc/elements/1.1/"/>
    <ds:schemaRef ds:uri="f8dc1254-f694-4df3-a50d-d4e607c93dc9"/>
    <ds:schemaRef ds:uri="http://www.w3.org/XML/1998/namespace"/>
    <ds:schemaRef ds:uri="http://schemas.microsoft.com/office/2006/metadata/properties"/>
    <ds:schemaRef ds:uri="http://schemas.microsoft.com/office/2006/documentManagement/types"/>
    <ds:schemaRef ds:uri="http://purl.org/dc/dcmitype/"/>
    <ds:schemaRef ds:uri="http://schemas.microsoft.com/office/infopath/2007/PartnerControls"/>
    <ds:schemaRef ds:uri="20cb614e-b45f-4877-aa77-0fc3e5f2c8f0"/>
  </ds:schemaRefs>
</ds:datastoreItem>
</file>

<file path=customXml/itemProps2.xml><?xml version="1.0" encoding="utf-8"?>
<ds:datastoreItem xmlns:ds="http://schemas.openxmlformats.org/officeDocument/2006/customXml" ds:itemID="{45ACA506-F931-48B8-B831-FE57CD5DD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dc1254-f694-4df3-a50d-d4e607c93dc9"/>
    <ds:schemaRef ds:uri="20cb614e-b45f-4877-aa77-0fc3e5f2c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65251AB-C88B-4079-B78F-2291AC2E7A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liliana casas</dc:creator>
  <cp:keywords/>
  <dc:description/>
  <cp:lastModifiedBy>Dora Elcy Guevara Agudelo</cp:lastModifiedBy>
  <cp:revision/>
  <dcterms:created xsi:type="dcterms:W3CDTF">2021-01-25T18:44:53Z</dcterms:created>
  <dcterms:modified xsi:type="dcterms:W3CDTF">2024-01-31T19:01:03Z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0x010100479AF05B0CA4944BB83126E48AFF4035</vt:lpwstr>
  </property>
  <property fmtid="{D5CDD505-2E9C-101B-9397-08002B2CF9AE}" pid="3" name="MediaServiceImageTags">
    <vt:lpwstr/>
  </property>
</Properties>
</file>